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harts/chart1.xml" ContentType="application/vnd.openxmlformats-officedocument.drawingml.chart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180"/>
  </bookViews>
  <sheets>
    <sheet name="Start Here" sheetId="1" r:id="rId1"/>
    <sheet name="Health Check" sheetId="2" r:id="rId2"/>
    <sheet name="Results" sheetId="3" r:id="rId3"/>
    <sheet name="Missing Info" sheetId="4" r:id="rId4"/>
    <sheet name="Priority Actions" sheetId="5" r:id="rId5"/>
    <sheet name="Example" sheetId="6" r:id="rId6"/>
    <sheet name="Automated Mapping" sheetId="7" r:id="rId7"/>
    <sheet name="Reference" sheetId="8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<sst xmlns="http://schemas.openxmlformats.org/spreadsheetml/2006/main" count="554" uniqueCount="313">
  <si>
    <t>Free Project Delivery Health Check — Interim Week 2 Acquisition MVP / Self-Assessment Workbook v0.1</t>
  </si>
  <si>
    <t>Use this interim workbook to structure your own evidence, self-rate the frozen 12 Health Check checks, and see deterministic gaps and priorities while the automated Health Check remains a future implementation target.</t>
  </si>
  <si>
    <t>Step</t>
  </si>
  <si>
    <t>What to do</t>
  </si>
  <si>
    <t>Free workbook boundary</t>
  </si>
  <si>
    <t/>
  </si>
  <si>
    <t>Open Health Check and enter the basic project context in yellow cells.</t>
  </si>
  <si>
    <t>This is a structured self-assessment. It does not independently interpret or verify unstructured project evidence.</t>
  </si>
  <si>
    <t>Rate all 12 checks using 0–4 or NE. A numeric rating counts only when you also add a supporting evidence note.</t>
  </si>
  <si>
    <t>It can organize your evidence and calculate deterministic coverage/score logic only when a numeric self-rating has a supporting note.</t>
  </si>
  <si>
    <t>Add a short evidence note for every numeric rating; record missing information where relevant.</t>
  </si>
  <si>
    <t>It does NOT independently validate evidence, detect/reconcile contradictions, validate threat claims, or provide paid-Audit professional judgment.</t>
  </si>
  <si>
    <t>Complete the material-gap / contradiction / escalation flags honestly from your own evidence.</t>
  </si>
  <si>
    <t>Paid Audit: Project Delivery Health Audit — $199 beta.</t>
  </si>
  <si>
    <t>Open Results, Missing Info and Priority Actions.</t>
  </si>
  <si>
    <t>Use the Audit when the decision matters enough to require an independent review of actual evidence.</t>
  </si>
  <si>
    <t>Use the $199 Project Delivery Health Audit when you need independent evidence challenge and professional judgment.</t>
  </si>
  <si>
    <t>Audit CTA: https://techmanagersplaybook.com/project-delivery-audit/</t>
  </si>
  <si>
    <t>Input legend: yellow cells = editable. Gray/blue cells = formulas or reference content; do not overwrite them.</t>
  </si>
  <si>
    <t>Protection design: all intended user-entry cells are yellow and validated where categorical. Calculation/output cells are isolated on formula/output sheets and visually marked. Do not overwrite gray/blue formula cells.</t>
  </si>
  <si>
    <t>Phone use: on the Health Check tab, you only need columns A–H. The calculation columns sit to the right and the readable outputs are on Results, Missing Info and Priority Actions.</t>
  </si>
  <si>
    <t>Project Delivery Health Check — Interim Week 2 Self-Assessment Workbook</t>
  </si>
  <si>
    <t>Internal calculation</t>
  </si>
  <si>
    <t>Value</t>
  </si>
  <si>
    <t>Evidence coverage</t>
  </si>
  <si>
    <t>Internal observed score</t>
  </si>
  <si>
    <t>Trajectory assessable?</t>
  </si>
  <si>
    <t>Project context</t>
  </si>
  <si>
    <t>Your input</t>
  </si>
  <si>
    <t>Evidence-quality flags</t>
  </si>
  <si>
    <t>Your answer</t>
  </si>
  <si>
    <t>Guidance</t>
  </si>
  <si>
    <t>Risk core assessable?</t>
  </si>
  <si>
    <t>Project / initiative name</t>
  </si>
  <si>
    <t>Material missing information present?</t>
  </si>
  <si>
    <t>No</t>
  </si>
  <si>
    <t>Yes only when a missing item could materially change the delivery judgment.</t>
  </si>
  <si>
    <t>Decision core assessable?</t>
  </si>
  <si>
    <t>Status date</t>
  </si>
  <si>
    <t>Does that missing information block a defensible current-state judgment?</t>
  </si>
  <si>
    <t>Use Yes only when you cannot responsibly judge the current commitment/trajectory without it.</t>
  </si>
  <si>
    <t>Reporting core assessable?</t>
  </si>
  <si>
    <t>Major commitment / milestone</t>
  </si>
  <si>
    <t>Material contradiction present?</t>
  </si>
  <si>
    <t>A material conflict between current project claims/facts, not a minor wording difference.</t>
  </si>
  <si>
    <t>Material missing?</t>
  </si>
  <si>
    <t>Target date</t>
  </si>
  <si>
    <t>Does that contradiction block a defensible current-state judgment?</t>
  </si>
  <si>
    <t>Use Yes when the conflict prevents a defensible current-state judgment.</t>
  </si>
  <si>
    <t>Missing blocks judgment?</t>
  </si>
  <si>
    <t>Current reported RAG (optional)</t>
  </si>
  <si>
    <t>Red</t>
  </si>
  <si>
    <t>Material contradiction undermines the stated current project position?</t>
  </si>
  <si>
    <t>Use Yes when the conflict directly weakens the stated status/forecast.</t>
  </si>
  <si>
    <t>Material contradiction?</t>
  </si>
  <si>
    <t>Do you have meaningful current project-delivery evidence?</t>
  </si>
  <si>
    <t>Yes</t>
  </si>
  <si>
    <t>Self-declared material commitment threat?</t>
  </si>
  <si>
    <t>Use Yes only when your own explicit evidence supports a serious threat to a major delivery commitment; add the supporting note below. The workbook does not independently validate it.</t>
  </si>
  <si>
    <t>Contradiction blocks judgment?</t>
  </si>
  <si>
    <t>Self-declared material commitment threat (with note)?</t>
  </si>
  <si>
    <t>Self-declared material commitment threat evidence note</t>
  </si>
  <si>
    <t>Self-declared Red-trigger count (with notes)</t>
  </si>
  <si>
    <t>Evidence / rationale (required if Yes)</t>
  </si>
  <si>
    <t>Confidence</t>
  </si>
  <si>
    <t>Numeric score eligible?</t>
  </si>
  <si>
    <t>Check</t>
  </si>
  <si>
    <t>Signal area</t>
  </si>
  <si>
    <t>Plain-English guidance</t>
  </si>
  <si>
    <t>What good looks like</t>
  </si>
  <si>
    <t>Weight</t>
  </si>
  <si>
    <t>Your rating</t>
  </si>
  <si>
    <t>Evidence / note</t>
  </si>
  <si>
    <t>Missing information / what to verify</t>
  </si>
  <si>
    <t>Assessable weight</t>
  </si>
  <si>
    <t>Weighted points</t>
  </si>
  <si>
    <t>Priority</t>
  </si>
  <si>
    <t>Default next action</t>
  </si>
  <si>
    <t>Green core gate?</t>
  </si>
  <si>
    <t>H1</t>
  </si>
  <si>
    <t>Delivery trajectory</t>
  </si>
  <si>
    <t>Commitment / target clarity: Is the major delivery commitment or milestone clear, current, and time-bound?</t>
  </si>
  <si>
    <t>A named major commitment/milestone, target date, and current scope/baseline are explicit.</t>
  </si>
  <si>
    <t>Confirm one major commitment, milestone and target date; clarify the current baseline.</t>
  </si>
  <si>
    <t>Delivery signal</t>
  </si>
  <si>
    <t>H2</t>
  </si>
  <si>
    <t>Progress / forecast credibility: Does current progress support the stated forecast or target?</t>
  </si>
  <si>
    <t>Actual progress, variance, remaining work and recovery/reforecast evidence support the forecast.</t>
  </si>
  <si>
    <t>Compare actual progress with plan; update forecast and recovery/reforecast where needed.</t>
  </si>
  <si>
    <t>Score public label</t>
  </si>
  <si>
    <t>R1</t>
  </si>
  <si>
    <t>Risks &amp; issues</t>
  </si>
  <si>
    <t>Risk / issue visibility: Are the material delivery risks and issues visible?</t>
  </si>
  <si>
    <t>Material risks/issues are explicitly listed with impact and current status.</t>
  </si>
  <si>
    <t>List the current material delivery risks/issues and their delivery impact.</t>
  </si>
  <si>
    <t>R2</t>
  </si>
  <si>
    <t>Risk response / ownership: Do material risks/issues have accountable responses?</t>
  </si>
  <si>
    <t>Material risks/issues have an owner, response, target date and escalation path where needed.</t>
  </si>
  <si>
    <t>Assign accountable owners, response dates and escalation paths to material risks/issues.</t>
  </si>
  <si>
    <t>D1</t>
  </si>
  <si>
    <t>Decisions &amp; dependencies</t>
  </si>
  <si>
    <t>Decision / dependency visibility: Are unresolved decisions and critical dependencies visible?</t>
  </si>
  <si>
    <t>Critical dependencies and unresolved decisions are explicitly identified with delivery impact.</t>
  </si>
  <si>
    <t>List unresolved decisions and critical dependencies that can affect delivery.</t>
  </si>
  <si>
    <t>D2</t>
  </si>
  <si>
    <t>Decision / dependency control: Are decisions and dependencies actively controlled?</t>
  </si>
  <si>
    <t>Owners, due dates, aging/impact and escalation are visible for material decisions/dependencies.</t>
  </si>
  <si>
    <t>Assign owners/dates and actively track decision/dependency impact and aging.</t>
  </si>
  <si>
    <t>S1</t>
  </si>
  <si>
    <t>Scope &amp; requirements</t>
  </si>
  <si>
    <t>Scope / change clarity: Is the current scope clear and are material changes controlled?</t>
  </si>
  <si>
    <t>Current scope/baseline is clear; material changes are explicit and incorporated into planning.</t>
  </si>
  <si>
    <t>Confirm current scope and ensure material changes are explicitly approved and planned.</t>
  </si>
  <si>
    <t>S2</t>
  </si>
  <si>
    <t>Acceptance / stakeholder implications: Are acceptance expectations and stakeholder implications clear?</t>
  </si>
  <si>
    <t>Acceptance criteria, requirement implications and stakeholder alignment are sufficiently explicit.</t>
  </si>
  <si>
    <t>Clarify acceptance criteria and any stakeholder/requirement implications affecting delivery.</t>
  </si>
  <si>
    <t>A1</t>
  </si>
  <si>
    <t>Ownership &amp; execution</t>
  </si>
  <si>
    <t>Action ownership / follow-through: Do material delivery actions have owners and due dates?</t>
  </si>
  <si>
    <t>Consequential actions have accountable owners, dates and visible follow-through.</t>
  </si>
  <si>
    <t>Assign owners and due dates to material actions; close or replan stale actions.</t>
  </si>
  <si>
    <t>A2</t>
  </si>
  <si>
    <t>Execution / stakeholder alignment: Are delivery teams and key stakeholders aligned on the current path?</t>
  </si>
  <si>
    <t>Key handoffs, sequence and stakeholder expectations are aligned enough to execute.</t>
  </si>
  <si>
    <t>Resolve cross-team/stakeholder alignment gaps and confirm the next handoffs.</t>
  </si>
  <si>
    <t>E1</t>
  </si>
  <si>
    <t>Reporting &amp; evidence</t>
  </si>
  <si>
    <t>Status claims supported by evidence: Are status/RAG/forecast claims supported by dated delivery facts?</t>
  </si>
  <si>
    <t>Reported status is traceable to current progress, milestones, risks, decisions and other delivery evidence.</t>
  </si>
  <si>
    <t>Support status/RAG claims with dated delivery facts rather than assertion alone.</t>
  </si>
  <si>
    <t>E2</t>
  </si>
  <si>
    <t>Consistency / currentness / decision utility: Is the project information current, internally consistent and useful for decisions?</t>
  </si>
  <si>
    <t>Key updates are current, contradictions are reconciled or visible, and leadership can act on the information.</t>
  </si>
  <si>
    <t>Reconcile stale/conflicting updates and make material evidence gaps explicit.</t>
  </si>
  <si>
    <t>Self-declared Red-trigger flags</t>
  </si>
  <si>
    <t>Applies?</t>
  </si>
  <si>
    <t>Evidence note (required for Yes)</t>
  </si>
  <si>
    <t>Use Yes only when your own explicit evidence supports the condition</t>
  </si>
  <si>
    <t>Major commitment already failed with no credible recovery/reforecast</t>
  </si>
  <si>
    <t>FAILED_COMMITMENT_NO_RECOVERY</t>
  </si>
  <si>
    <t>Imminent major milestone/release is blocked or demonstrably infeasible</t>
  </si>
  <si>
    <t>IMMINENT_MILESTONE_BLOCKED_OR_INFEASIBLE</t>
  </si>
  <si>
    <t>Material issue has near-term delivery consequence and no accountable response/recovery</t>
  </si>
  <si>
    <t>MATERIAL_ISSUE_NO_ACCOUNTABLE_RESPONSE</t>
  </si>
  <si>
    <t>Reported status/forecast is contradicted by stronger evidence showing commitment is not credible</t>
  </si>
  <si>
    <t>REPORTED_STATUS_CONTRADICTED_BY_STRONGER_EVIDENCE</t>
  </si>
  <si>
    <t>Submitted/current evidence explicitly says the key target cannot be met</t>
  </si>
  <si>
    <t>TARGET_EXPLICITLY_CANNOT_BE_MET</t>
  </si>
  <si>
    <t>These are self-declared escalation flags. The workbook checks that a supporting note exists; it does not independently validate the evidence, contradiction, or threat claim.</t>
  </si>
  <si>
    <t>Your Project Delivery Health Check Results</t>
  </si>
  <si>
    <t>Result</t>
  </si>
  <si>
    <t>How to read this</t>
  </si>
  <si>
    <t>Self-Assessed Delivery Health Score</t>
  </si>
  <si>
    <t>Green: delivery appears on track based on your own structured evidence; no material unresolved condition currently threatens a major commitment.</t>
  </si>
  <si>
    <t>Amber: delivery remains feasible, but significant issues, uncertainty or control weaknesses require management attention.</t>
  </si>
  <si>
    <t>Evidence confidence</t>
  </si>
  <si>
    <t>Red: your self-declared evidence/serious-threat flags indicate a serious threat to a major delivery commitment requiring urgent intervention, recovery, major decision or re-baselining.</t>
  </si>
  <si>
    <t>Self-Assessed Delivery Signal (RAG)</t>
  </si>
  <si>
    <t>This is a deterministic self-assessment signal. The workbook does not independently validate evidence, contradictions or threat claims.</t>
  </si>
  <si>
    <t>Paid Audit escalation</t>
  </si>
  <si>
    <t>Project Delivery Health Audit — $199 beta</t>
  </si>
  <si>
    <t>Area score</t>
  </si>
  <si>
    <t>Overall</t>
  </si>
  <si>
    <t>Need an independent evidence-backed assessment?</t>
  </si>
  <si>
    <t>The $199 Project Delivery Health Audit independently reviews actual evidence, challenges material gaps/contradictions, and returns evidence-backed findings and actions. Learn more: https://techmanagersplaybook.com/project-delivery-audit/</t>
  </si>
  <si>
    <t>Limitations: this interim self-assessment workbook uses your own ratings, evidence notes and flags. It cannot independently verify completeness, validate contradictions or threat claims, challenge optimistic reporting, or substitute for the paid evidence-backed Audit.</t>
  </si>
  <si>
    <t>Missing Information / Evidence Gaps</t>
  </si>
  <si>
    <t>Check area</t>
  </si>
  <si>
    <t>What is missing / to verify</t>
  </si>
  <si>
    <t>Suggested evidence to gather</t>
  </si>
  <si>
    <t>Why it matters</t>
  </si>
  <si>
    <t>Rule: a numeric rating without a supporting evidence note is unassessable. Missing information alone never creates a negative rating or a Red result.</t>
  </si>
  <si>
    <t>Priority Action View</t>
  </si>
  <si>
    <t>Area</t>
  </si>
  <si>
    <t>Rating</t>
  </si>
  <si>
    <t>Recommended self-management action</t>
  </si>
  <si>
    <t>Your evidence / note</t>
  </si>
  <si>
    <t>These actions are a generic deterministic action library linked to your self-rating. They are not evidence-backed professional recommendations from the paid Audit.</t>
  </si>
  <si>
    <t>Example / Demo — do not use as your assessment</t>
  </si>
  <si>
    <t>Example rating</t>
  </si>
  <si>
    <t>Example evidence note</t>
  </si>
  <si>
    <t>Example missing info</t>
  </si>
  <si>
    <t>Purpose</t>
  </si>
  <si>
    <t>30 Sep release target; scope baseline confirmed.</t>
  </si>
  <si>
    <t>None</t>
  </si>
  <si>
    <t>Illustrates a healthy, well-evidenced self-assessment.</t>
  </si>
  <si>
    <t>Sprint complete; UAT 80% complete with remaining work dated.</t>
  </si>
  <si>
    <t>Vendor certification risk explicitly listed.</t>
  </si>
  <si>
    <t>Watch</t>
  </si>
  <si>
    <t>Risk has owner, date and fallback.</t>
  </si>
  <si>
    <t>Legal dependency and sponsor decision are listed.</t>
  </si>
  <si>
    <t>Owners/dates exist; escalation trigger could be clearer.</t>
  </si>
  <si>
    <t>Scope frozen except one approved change.</t>
  </si>
  <si>
    <t>Acceptance criteria updated; stakeholders reconfirmed sequence.</t>
  </si>
  <si>
    <t>Material actions have owners and due dates.</t>
  </si>
  <si>
    <t>Product, Engineering and Operations aligned on release sequence.</t>
  </si>
  <si>
    <t>Green status supported by progress/UAT facts.</t>
  </si>
  <si>
    <t>Update is dated and internally consistent.</t>
  </si>
  <si>
    <t>Your live Health Check sheet is intentionally blank. Use this tab only to understand the expected level of evidence detail.</t>
  </si>
  <si>
    <t>Workbook → Future Automated Health Check Mapping</t>
  </si>
  <si>
    <t>Workbook element</t>
  </si>
  <si>
    <t>Workbook v0.1 role</t>
  </si>
  <si>
    <t>Future automated Health Check</t>
  </si>
  <si>
    <t>Frozen contract mapping</t>
  </si>
  <si>
    <t>Automated later?</t>
  </si>
  <si>
    <t>Paid-Audit-only boundary</t>
  </si>
  <si>
    <t>Validation signal</t>
  </si>
  <si>
    <t>User enters structured context</t>
  </si>
  <si>
    <t>Model extracts equivalent context from project_text</t>
  </si>
  <si>
    <t>Input context around project_text</t>
  </si>
  <si>
    <t>Paid Audit may request/verify broader evidence pack</t>
  </si>
  <si>
    <t>Completion + data quality</t>
  </si>
  <si>
    <t>12 self-ratings</t>
  </si>
  <si>
    <t>User supplies 0–4/NE; numeric ratings count only with evidence note</t>
  </si>
  <si>
    <t>Model proposes 12 ratings; app validates</t>
  </si>
  <si>
    <t>checks[]</t>
  </si>
  <si>
    <t>Paid Audit remains 35-check independent review</t>
  </si>
  <si>
    <t>Rating distribution</t>
  </si>
  <si>
    <t>Evidence notes</t>
  </si>
  <si>
    <t>User supplies own support</t>
  </si>
  <si>
    <t>Model extracts evidence[] from text</t>
  </si>
  <si>
    <t>evidence[]</t>
  </si>
  <si>
    <t>Paid Audit independently challenges/validates evidence</t>
  </si>
  <si>
    <t>Evidence-note completion</t>
  </si>
  <si>
    <t>Missing-information notes</t>
  </si>
  <si>
    <t>User identifies known gaps</t>
  </si>
  <si>
    <t>Model proposes missing_information[]</t>
  </si>
  <si>
    <t>missing_information[]</t>
  </si>
  <si>
    <t>Paid Audit determines materiality through review</t>
  </si>
  <si>
    <t>NE frequency / gap themes</t>
  </si>
  <si>
    <t>Material missing/contradiction flags</t>
  </si>
  <si>
    <t>User self-declares</t>
  </si>
  <si>
    <t>Model proposes structured flags; app applies rules</t>
  </si>
  <si>
    <t>missing_information[] / contradictions[]</t>
  </si>
  <si>
    <t>Paid Audit independently detects/reconciles contradictions</t>
  </si>
  <si>
    <t>Flag frequency</t>
  </si>
  <si>
    <t>Red-trigger flags + evidence note</t>
  </si>
  <si>
    <t>User self-declares serious condition + supporting note</t>
  </si>
  <si>
    <t>Model proposes red_trigger_candidates[]; app validates</t>
  </si>
  <si>
    <t>red_trigger_candidates[]</t>
  </si>
  <si>
    <t>Paid Audit applies professional judgment to actual evidence</t>
  </si>
  <si>
    <t>Escalation incidence</t>
  </si>
  <si>
    <t>Material commitment threat</t>
  </si>
  <si>
    <t>User self-declares material commitment threat + supporting note</t>
  </si>
  <si>
    <t>Model proposes structured threat</t>
  </si>
  <si>
    <t>material_commitment_threat</t>
  </si>
  <si>
    <t>Paid Audit independently assesses materiality</t>
  </si>
  <si>
    <t>Threat incidence</t>
  </si>
  <si>
    <t>Evidence coverage formula</t>
  </si>
  <si>
    <t>Deterministic Excel formula</t>
  </si>
  <si>
    <t>Deterministic application formula</t>
  </si>
  <si>
    <t>Section 1.5</t>
  </si>
  <si>
    <t>Same rule</t>
  </si>
  <si>
    <t>Coverage distribution</t>
  </si>
  <si>
    <t>Observed score formula</t>
  </si>
  <si>
    <t>Section 1.6</t>
  </si>
  <si>
    <t>Score distribution</t>
  </si>
  <si>
    <t>Confidence rules</t>
  </si>
  <si>
    <t>Deterministic from structured inputs</t>
  </si>
  <si>
    <t>Deterministic app logic</t>
  </si>
  <si>
    <t>Section 1.7</t>
  </si>
  <si>
    <t>Paid Audit confidence derives from reviewed evidence</t>
  </si>
  <si>
    <t>Confidence distribution</t>
  </si>
  <si>
    <t>RAG route</t>
  </si>
  <si>
    <t>Deterministic self-assessment route</t>
  </si>
  <si>
    <t>Deterministic app logic after model proposal</t>
  </si>
  <si>
    <t>Sections 1.9–1.10</t>
  </si>
  <si>
    <t>Paid Audit conclusion is independent/manual</t>
  </si>
  <si>
    <t>RAG distribution</t>
  </si>
  <si>
    <t>Priority action library</t>
  </si>
  <si>
    <t>Generic rule-based next steps</t>
  </si>
  <si>
    <t>Future model may propose contextual actions</t>
  </si>
  <si>
    <t>recommended_next_actions[]</t>
  </si>
  <si>
    <t>Partly</t>
  </si>
  <si>
    <t>Paid Audit provides evidence-backed recommendations</t>
  </si>
  <si>
    <t>Most common action needs</t>
  </si>
  <si>
    <t>Meaning</t>
  </si>
  <si>
    <t>Yes / No</t>
  </si>
  <si>
    <t>Check ID</t>
  </si>
  <si>
    <t>Plain-English question</t>
  </si>
  <si>
    <t>Default action</t>
  </si>
  <si>
    <t>Strong explicit evidence of effective control</t>
  </si>
  <si>
    <t>Commitment / target clarity</t>
  </si>
  <si>
    <t>Is the major delivery commitment or milestone clear, current, and time-bound?</t>
  </si>
  <si>
    <t>Generally controlled; minor gaps</t>
  </si>
  <si>
    <t>Progress / forecast credibility</t>
  </si>
  <si>
    <t>Does current progress support the stated forecast or target?</t>
  </si>
  <si>
    <t>Mixed / partial evidence</t>
  </si>
  <si>
    <t>Risk / issue visibility</t>
  </si>
  <si>
    <t>Are the material delivery risks and issues visible?</t>
  </si>
  <si>
    <t>Explicit weakness / material control gap</t>
  </si>
  <si>
    <t>Risk response / ownership</t>
  </si>
  <si>
    <t>Do material risks/issues have accountable responses?</t>
  </si>
  <si>
    <t>Explicit control failure or adverse condition</t>
  </si>
  <si>
    <t>Decision / dependency visibility</t>
  </si>
  <si>
    <t>Are unresolved decisions and critical dependencies visible?</t>
  </si>
  <si>
    <t>NE</t>
  </si>
  <si>
    <t>Not enough evidence to assess</t>
  </si>
  <si>
    <t>Decision / dependency control</t>
  </si>
  <si>
    <t>Are decisions and dependencies actively controlled?</t>
  </si>
  <si>
    <t>Scope / change clarity</t>
  </si>
  <si>
    <t>Is the current scope clear and are material changes controlled?</t>
  </si>
  <si>
    <t>Acceptance / stakeholder implications</t>
  </si>
  <si>
    <t>Are acceptance expectations and stakeholder implications clear?</t>
  </si>
  <si>
    <t>Action ownership / follow-through</t>
  </si>
  <si>
    <t>Do material delivery actions have owners and due dates?</t>
  </si>
  <si>
    <t>Execution / stakeholder alignment</t>
  </si>
  <si>
    <t>Are delivery teams and key stakeholders aligned on the current path?</t>
  </si>
  <si>
    <t>Status claims supported by evidence</t>
  </si>
  <si>
    <t>Are status/RAG/forecast claims supported by dated delivery facts?</t>
  </si>
  <si>
    <t>Consistency / currentness / decision utility</t>
  </si>
  <si>
    <t>Is the project information current, internally consistent and useful for decisions?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</si>
</sst>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0.0%"/>
    <numFmt numFmtId="179" formatCode="yyyy\-mm\-dd"/>
  </numFmts>
  <fonts count="27">
    <font>
      <sz val="11"/>
      <name val="Carlito"/>
      <charset val="134"/>
    </font>
    <font>
      <b/>
      <sz val="11"/>
      <color rgb="FFFFFFFF"/>
      <name val="Carlito"/>
      <charset val="134"/>
    </font>
    <font>
      <b/>
      <sz val="16"/>
      <color rgb="FFFFFFFF"/>
      <name val="Carlito"/>
      <charset val="134"/>
    </font>
    <font>
      <i/>
      <sz val="11"/>
      <color rgb="FF444444"/>
      <name val="Carlito"/>
      <charset val="134"/>
    </font>
    <font>
      <sz val="11"/>
      <color rgb="FF222222"/>
      <name val="Carlito"/>
      <charset val="134"/>
    </font>
    <font>
      <b/>
      <sz val="11"/>
      <color rgb="FF17324D"/>
      <name val="Carlito"/>
      <charset val="134"/>
    </font>
    <font>
      <b/>
      <sz val="11"/>
      <name val="Carlito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17324D"/>
        <bgColor indexed="64"/>
      </patternFill>
    </fill>
    <fill>
      <patternFill patternType="solid">
        <fgColor rgb="FFF8F9FB"/>
        <bgColor indexed="64"/>
      </patternFill>
    </fill>
    <fill>
      <patternFill patternType="solid">
        <fgColor rgb="FFF5F7FA"/>
        <bgColor indexed="64"/>
      </patternFill>
    </fill>
    <fill>
      <patternFill patternType="solid">
        <fgColor rgb="FFDCEAF7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7" borderId="1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3" applyNumberFormat="0" applyFill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15" fillId="0" borderId="1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8" borderId="15" applyNumberFormat="0" applyAlignment="0" applyProtection="0">
      <alignment vertical="center"/>
    </xf>
    <xf numFmtId="0" fontId="17" fillId="9" borderId="16" applyNumberFormat="0" applyAlignment="0" applyProtection="0">
      <alignment vertical="center"/>
    </xf>
    <xf numFmtId="0" fontId="18" fillId="9" borderId="15" applyNumberFormat="0" applyAlignment="0" applyProtection="0">
      <alignment vertical="center"/>
    </xf>
    <xf numFmtId="0" fontId="19" fillId="10" borderId="17" applyNumberFormat="0" applyAlignment="0" applyProtection="0">
      <alignment vertical="center"/>
    </xf>
    <xf numFmtId="0" fontId="20" fillId="0" borderId="18" applyNumberFormat="0" applyFill="0" applyAlignment="0" applyProtection="0">
      <alignment vertical="center"/>
    </xf>
    <xf numFmtId="0" fontId="21" fillId="0" borderId="19" applyNumberFormat="0" applyFill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</cellStyleXfs>
  <cellXfs count="102">
    <xf numFmtId="0" fontId="0" fillId="0" borderId="0" xfId="0"/>
    <xf numFmtId="0" fontId="1" fillId="2" borderId="1" xfId="0" applyNumberFormat="1" applyFont="1" applyFill="1" applyBorder="1" applyAlignment="1">
      <alignment horizontal="center" vertical="center" wrapText="1"/>
    </xf>
    <xf numFmtId="0" fontId="1" fillId="2" borderId="2" xfId="0" applyNumberFormat="1" applyFont="1" applyFill="1" applyBorder="1" applyAlignment="1">
      <alignment horizontal="center" vertical="center" wrapText="1"/>
    </xf>
    <xf numFmtId="0" fontId="1" fillId="2" borderId="3" xfId="0" applyNumberFormat="1" applyFont="1" applyFill="1" applyBorder="1" applyAlignment="1">
      <alignment horizontal="center" vertical="center" wrapText="1"/>
    </xf>
    <xf numFmtId="0" fontId="1" fillId="2" borderId="4" xfId="0" applyNumberFormat="1" applyFont="1" applyFill="1" applyBorder="1" applyAlignment="1">
      <alignment horizontal="center" vertical="center" wrapText="1"/>
    </xf>
    <xf numFmtId="0" fontId="0" fillId="0" borderId="5" xfId="0" applyNumberFormat="1" applyFont="1" applyFill="1" applyBorder="1" applyAlignment="1">
      <alignment horizontal="center" vertical="center" wrapText="1"/>
    </xf>
    <xf numFmtId="0" fontId="0" fillId="0" borderId="6" xfId="0" applyNumberFormat="1" applyFont="1" applyFill="1" applyBorder="1" applyAlignment="1">
      <alignment horizontal="left" vertical="center" wrapText="1"/>
    </xf>
    <xf numFmtId="0" fontId="0" fillId="0" borderId="3" xfId="0" applyBorder="1" applyAlignment="1">
      <alignment horizontal="center" vertical="center"/>
    </xf>
    <xf numFmtId="0" fontId="0" fillId="0" borderId="3" xfId="0" applyNumberFormat="1" applyFont="1" applyFill="1" applyBorder="1" applyAlignment="1">
      <alignment horizontal="left" vertical="center" wrapText="1"/>
    </xf>
    <xf numFmtId="0" fontId="0" fillId="0" borderId="7" xfId="0" applyNumberFormat="1" applyFont="1" applyFill="1" applyBorder="1" applyAlignment="1">
      <alignment horizontal="center" vertical="center" wrapText="1"/>
    </xf>
    <xf numFmtId="0" fontId="0" fillId="0" borderId="8" xfId="0" applyNumberFormat="1" applyFont="1" applyFill="1" applyBorder="1" applyAlignment="1">
      <alignment horizontal="left" vertical="center" wrapText="1"/>
    </xf>
    <xf numFmtId="0" fontId="0" fillId="0" borderId="9" xfId="0" applyNumberFormat="1" applyFont="1" applyFill="1" applyBorder="1" applyAlignment="1">
      <alignment horizontal="left" vertical="center" wrapText="1"/>
    </xf>
    <xf numFmtId="178" fontId="0" fillId="0" borderId="3" xfId="0" applyNumberFormat="1" applyFont="1" applyFill="1" applyBorder="1" applyAlignment="1">
      <alignment horizontal="center" vertical="center" wrapText="1"/>
    </xf>
    <xf numFmtId="178" fontId="0" fillId="0" borderId="9" xfId="0" applyNumberFormat="1" applyFont="1" applyFill="1" applyBorder="1" applyAlignment="1">
      <alignment horizontal="center" vertical="center" wrapText="1"/>
    </xf>
    <xf numFmtId="0" fontId="2" fillId="2" borderId="0" xfId="0" applyNumberFormat="1" applyFont="1" applyFill="1" applyBorder="1" applyAlignment="1">
      <alignment horizontal="center" vertical="center"/>
    </xf>
    <xf numFmtId="0" fontId="0" fillId="0" borderId="5" xfId="0" applyNumberFormat="1" applyFont="1" applyFill="1" applyBorder="1" applyAlignment="1">
      <alignment horizontal="left" vertical="center" wrapText="1"/>
    </xf>
    <xf numFmtId="0" fontId="0" fillId="0" borderId="3" xfId="0" applyNumberFormat="1" applyFont="1" applyFill="1" applyBorder="1" applyAlignment="1">
      <alignment horizontal="center" vertical="center" wrapText="1"/>
    </xf>
    <xf numFmtId="0" fontId="0" fillId="0" borderId="7" xfId="0" applyNumberFormat="1" applyFont="1" applyFill="1" applyBorder="1" applyAlignment="1">
      <alignment horizontal="left" vertical="center" wrapText="1"/>
    </xf>
    <xf numFmtId="0" fontId="0" fillId="0" borderId="9" xfId="0" applyNumberFormat="1" applyFont="1" applyFill="1" applyBorder="1" applyAlignment="1">
      <alignment horizontal="center" vertical="center" wrapText="1"/>
    </xf>
    <xf numFmtId="0" fontId="0" fillId="0" borderId="3" xfId="0" applyNumberFormat="1" applyFont="1" applyFill="1" applyBorder="1" applyAlignment="1">
      <alignment wrapText="1"/>
    </xf>
    <xf numFmtId="0" fontId="0" fillId="0" borderId="3" xfId="0" applyNumberFormat="1" applyFont="1" applyFill="1" applyBorder="1" applyAlignment="1">
      <alignment vertical="center" wrapText="1"/>
    </xf>
    <xf numFmtId="0" fontId="0" fillId="0" borderId="9" xfId="0" applyNumberFormat="1" applyFont="1" applyFill="1" applyBorder="1" applyAlignment="1">
      <alignment wrapText="1"/>
    </xf>
    <xf numFmtId="0" fontId="0" fillId="0" borderId="9" xfId="0" applyNumberFormat="1" applyFont="1" applyFill="1" applyBorder="1" applyAlignment="1">
      <alignment vertical="center" wrapText="1"/>
    </xf>
    <xf numFmtId="0" fontId="3" fillId="3" borderId="0" xfId="0" applyNumberFormat="1" applyFont="1" applyFill="1" applyBorder="1" applyAlignment="1">
      <alignment vertical="top" wrapText="1"/>
    </xf>
    <xf numFmtId="0" fontId="4" fillId="4" borderId="5" xfId="0" applyNumberFormat="1" applyFont="1" applyFill="1" applyBorder="1" applyAlignment="1">
      <alignment horizontal="center" vertical="center" wrapText="1"/>
    </xf>
    <xf numFmtId="0" fontId="4" fillId="4" borderId="3" xfId="0" applyNumberFormat="1" applyFont="1" applyFill="1" applyBorder="1" applyAlignment="1">
      <alignment horizontal="center" vertical="center" wrapText="1"/>
    </xf>
    <xf numFmtId="0" fontId="4" fillId="4" borderId="3" xfId="0" applyNumberFormat="1" applyFont="1" applyFill="1" applyBorder="1" applyAlignment="1">
      <alignment horizontal="left" vertical="center" wrapText="1"/>
    </xf>
    <xf numFmtId="0" fontId="4" fillId="4" borderId="6" xfId="0" applyNumberFormat="1" applyFont="1" applyFill="1" applyBorder="1" applyAlignment="1">
      <alignment horizontal="left" vertical="center" wrapText="1"/>
    </xf>
    <xf numFmtId="0" fontId="4" fillId="4" borderId="7" xfId="0" applyNumberFormat="1" applyFont="1" applyFill="1" applyBorder="1" applyAlignment="1">
      <alignment horizontal="center" vertical="center" wrapText="1"/>
    </xf>
    <xf numFmtId="0" fontId="4" fillId="4" borderId="9" xfId="0" applyNumberFormat="1" applyFont="1" applyFill="1" applyBorder="1" applyAlignment="1">
      <alignment horizontal="center" vertical="center" wrapText="1"/>
    </xf>
    <xf numFmtId="0" fontId="4" fillId="4" borderId="9" xfId="0" applyNumberFormat="1" applyFont="1" applyFill="1" applyBorder="1" applyAlignment="1">
      <alignment horizontal="left" vertical="center" wrapText="1"/>
    </xf>
    <xf numFmtId="0" fontId="4" fillId="4" borderId="8" xfId="0" applyNumberFormat="1" applyFont="1" applyFill="1" applyBorder="1" applyAlignment="1">
      <alignment horizontal="left" vertical="center" wrapText="1"/>
    </xf>
    <xf numFmtId="0" fontId="5" fillId="5" borderId="5" xfId="0" applyNumberFormat="1" applyFont="1" applyFill="1" applyBorder="1" applyAlignment="1">
      <alignment horizontal="left" vertical="center"/>
    </xf>
    <xf numFmtId="0" fontId="4" fillId="4" borderId="6" xfId="0" applyNumberFormat="1" applyFont="1" applyFill="1" applyBorder="1" applyAlignment="1">
      <alignment horizontal="center" vertical="center" wrapText="1"/>
    </xf>
    <xf numFmtId="0" fontId="0" fillId="6" borderId="7" xfId="0" applyNumberFormat="1" applyFont="1" applyFill="1" applyBorder="1" applyAlignment="1">
      <alignment horizontal="left" vertical="center" wrapText="1"/>
    </xf>
    <xf numFmtId="0" fontId="0" fillId="6" borderId="9" xfId="0" applyNumberFormat="1" applyFont="1" applyFill="1" applyBorder="1" applyAlignment="1">
      <alignment horizontal="left" vertical="center" wrapText="1"/>
    </xf>
    <xf numFmtId="0" fontId="5" fillId="5" borderId="7" xfId="0" applyNumberFormat="1" applyFont="1" applyFill="1" applyBorder="1" applyAlignment="1">
      <alignment horizontal="left" vertical="center"/>
    </xf>
    <xf numFmtId="0" fontId="4" fillId="4" borderId="8" xfId="0" applyNumberFormat="1" applyFont="1" applyFill="1" applyBorder="1" applyAlignment="1">
      <alignment horizontal="center" vertical="center" wrapText="1"/>
    </xf>
    <xf numFmtId="0" fontId="0" fillId="0" borderId="5" xfId="0" applyBorder="1"/>
    <xf numFmtId="178" fontId="0" fillId="0" borderId="3" xfId="0" applyNumberFormat="1" applyFont="1" applyFill="1" applyBorder="1"/>
    <xf numFmtId="1" fontId="0" fillId="0" borderId="6" xfId="0" applyNumberFormat="1" applyFont="1" applyFill="1" applyBorder="1"/>
    <xf numFmtId="0" fontId="0" fillId="0" borderId="7" xfId="0" applyBorder="1"/>
    <xf numFmtId="178" fontId="0" fillId="0" borderId="9" xfId="0" applyNumberFormat="1" applyFont="1" applyFill="1" applyBorder="1"/>
    <xf numFmtId="1" fontId="0" fillId="0" borderId="8" xfId="0" applyNumberFormat="1" applyFont="1" applyFill="1" applyBorder="1"/>
    <xf numFmtId="0" fontId="5" fillId="5" borderId="0" xfId="0" applyNumberFormat="1" applyFont="1" applyFill="1" applyBorder="1" applyAlignment="1">
      <alignment vertical="center"/>
    </xf>
    <xf numFmtId="0" fontId="6" fillId="0" borderId="0" xfId="0" applyNumberFormat="1" applyFont="1" applyFill="1" applyBorder="1" applyAlignment="1">
      <alignment horizontal="left" vertical="center" wrapText="1"/>
    </xf>
    <xf numFmtId="0" fontId="3" fillId="3" borderId="0" xfId="0" applyNumberFormat="1" applyFont="1" applyFill="1" applyAlignment="1">
      <alignment horizontal="left" vertical="top" wrapText="1"/>
    </xf>
    <xf numFmtId="0" fontId="0" fillId="6" borderId="8" xfId="0" applyNumberFormat="1" applyFont="1" applyFill="1" applyBorder="1" applyAlignment="1">
      <alignment horizontal="left" vertical="center" wrapText="1"/>
    </xf>
    <xf numFmtId="0" fontId="0" fillId="0" borderId="0" xfId="0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2" fillId="2" borderId="0" xfId="0" applyNumberFormat="1" applyFont="1" applyFill="1" applyAlignment="1">
      <alignment horizontal="center" vertical="center"/>
    </xf>
    <xf numFmtId="0" fontId="2" fillId="0" borderId="0" xfId="0" applyNumberFormat="1" applyFont="1" applyFill="1" applyBorder="1" applyAlignment="1">
      <alignment vertical="center"/>
    </xf>
    <xf numFmtId="0" fontId="2" fillId="0" borderId="0" xfId="0" applyNumberFormat="1" applyFont="1" applyFill="1" applyAlignment="1">
      <alignment horizontal="center" vertical="center"/>
    </xf>
    <xf numFmtId="0" fontId="2" fillId="0" borderId="0" xfId="0" applyNumberFormat="1" applyFont="1" applyFill="1" applyAlignment="1">
      <alignment vertical="center"/>
    </xf>
    <xf numFmtId="0" fontId="1" fillId="2" borderId="1" xfId="0" applyNumberFormat="1" applyFont="1" applyFill="1" applyBorder="1" applyAlignment="1">
      <alignment horizontal="left" vertical="center" wrapText="1"/>
    </xf>
    <xf numFmtId="0" fontId="1" fillId="2" borderId="2" xfId="0" applyNumberFormat="1" applyFont="1" applyFill="1" applyBorder="1" applyAlignment="1">
      <alignment horizontal="left" vertical="center" wrapText="1"/>
    </xf>
    <xf numFmtId="0" fontId="0" fillId="0" borderId="5" xfId="0" applyBorder="1" applyAlignment="1">
      <alignment horizontal="left" vertical="center"/>
    </xf>
    <xf numFmtId="0" fontId="4" fillId="6" borderId="6" xfId="0" applyNumberFormat="1" applyFont="1" applyFill="1" applyBorder="1" applyAlignment="1">
      <alignment horizontal="center" vertical="center" wrapText="1"/>
    </xf>
    <xf numFmtId="0" fontId="4" fillId="6" borderId="3" xfId="0" applyNumberFormat="1" applyFont="1" applyFill="1" applyBorder="1" applyAlignment="1">
      <alignment horizontal="center" vertical="center" wrapText="1"/>
    </xf>
    <xf numFmtId="0" fontId="3" fillId="3" borderId="6" xfId="0" applyNumberFormat="1" applyFont="1" applyFill="1" applyBorder="1" applyAlignment="1">
      <alignment horizontal="left" vertical="center" wrapText="1"/>
    </xf>
    <xf numFmtId="179" fontId="4" fillId="6" borderId="6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 vertical="center"/>
    </xf>
    <xf numFmtId="0" fontId="4" fillId="6" borderId="8" xfId="0" applyNumberFormat="1" applyFont="1" applyFill="1" applyBorder="1" applyAlignment="1">
      <alignment horizontal="center" vertical="center" wrapText="1"/>
    </xf>
    <xf numFmtId="0" fontId="4" fillId="6" borderId="9" xfId="0" applyNumberFormat="1" applyFont="1" applyFill="1" applyBorder="1" applyAlignment="1">
      <alignment horizontal="center" vertical="center" wrapText="1"/>
    </xf>
    <xf numFmtId="0" fontId="3" fillId="3" borderId="8" xfId="0" applyNumberFormat="1" applyFont="1" applyFill="1" applyBorder="1" applyAlignment="1">
      <alignment horizontal="left" vertical="center" wrapText="1"/>
    </xf>
    <xf numFmtId="0" fontId="5" fillId="5" borderId="0" xfId="0" applyNumberFormat="1" applyFont="1" applyFill="1" applyBorder="1" applyAlignment="1">
      <alignment horizontal="left" vertical="center"/>
    </xf>
    <xf numFmtId="0" fontId="5" fillId="5" borderId="0" xfId="0" applyNumberFormat="1" applyFont="1" applyFill="1" applyBorder="1" applyAlignment="1">
      <alignment horizontal="center" vertical="center"/>
    </xf>
    <xf numFmtId="0" fontId="4" fillId="6" borderId="0" xfId="0" applyNumberFormat="1" applyFont="1" applyFill="1" applyBorder="1" applyAlignment="1">
      <alignment horizontal="center" vertical="center" wrapText="1"/>
    </xf>
    <xf numFmtId="0" fontId="4" fillId="6" borderId="0" xfId="0" applyNumberFormat="1" applyFont="1" applyFill="1" applyBorder="1" applyAlignment="1">
      <alignment horizontal="left" vertical="center" wrapText="1"/>
    </xf>
    <xf numFmtId="0" fontId="1" fillId="2" borderId="4" xfId="0" applyNumberFormat="1" applyFont="1" applyFill="1" applyBorder="1" applyAlignment="1">
      <alignment horizontal="left" vertical="center" wrapText="1"/>
    </xf>
    <xf numFmtId="0" fontId="4" fillId="6" borderId="3" xfId="0" applyNumberFormat="1" applyFont="1" applyFill="1" applyBorder="1" applyAlignment="1">
      <alignment horizontal="left" vertical="center" wrapText="1"/>
    </xf>
    <xf numFmtId="0" fontId="4" fillId="6" borderId="9" xfId="0" applyNumberFormat="1" applyFont="1" applyFill="1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 wrapText="1"/>
    </xf>
    <xf numFmtId="0" fontId="0" fillId="0" borderId="8" xfId="0" applyBorder="1" applyAlignment="1">
      <alignment horizontal="left" vertical="center"/>
    </xf>
    <xf numFmtId="0" fontId="3" fillId="3" borderId="0" xfId="0" applyNumberFormat="1" applyFont="1" applyFill="1" applyBorder="1" applyAlignment="1">
      <alignment horizontal="left" vertical="center" wrapText="1"/>
    </xf>
    <xf numFmtId="0" fontId="3" fillId="3" borderId="0" xfId="0" applyNumberFormat="1" applyFont="1" applyFill="1" applyBorder="1" applyAlignment="1">
      <alignment horizontal="center" vertical="center" wrapText="1"/>
    </xf>
    <xf numFmtId="0" fontId="1" fillId="2" borderId="10" xfId="0" applyNumberFormat="1" applyFont="1" applyFill="1" applyBorder="1" applyAlignment="1">
      <alignment horizontal="left" vertical="center" wrapText="1"/>
    </xf>
    <xf numFmtId="0" fontId="1" fillId="2" borderId="11" xfId="0" applyNumberFormat="1" applyFont="1" applyFill="1" applyBorder="1" applyAlignment="1">
      <alignment horizontal="center" vertical="center" wrapText="1"/>
    </xf>
    <xf numFmtId="0" fontId="4" fillId="4" borderId="1" xfId="0" applyNumberFormat="1" applyFont="1" applyFill="1" applyBorder="1" applyAlignment="1">
      <alignment horizontal="left" vertical="center" wrapText="1"/>
    </xf>
    <xf numFmtId="178" fontId="4" fillId="4" borderId="2" xfId="0" applyNumberFormat="1" applyFont="1" applyFill="1" applyBorder="1" applyAlignment="1">
      <alignment horizontal="center" vertical="center" wrapText="1"/>
    </xf>
    <xf numFmtId="0" fontId="4" fillId="4" borderId="5" xfId="0" applyNumberFormat="1" applyFont="1" applyFill="1" applyBorder="1" applyAlignment="1">
      <alignment horizontal="left" vertical="center" wrapText="1"/>
    </xf>
    <xf numFmtId="1" fontId="4" fillId="4" borderId="6" xfId="0" applyNumberFormat="1" applyFont="1" applyFill="1" applyBorder="1" applyAlignment="1">
      <alignment horizontal="center" vertical="center" wrapText="1"/>
    </xf>
    <xf numFmtId="178" fontId="4" fillId="4" borderId="3" xfId="0" applyNumberFormat="1" applyFont="1" applyFill="1" applyBorder="1" applyAlignment="1">
      <alignment horizontal="center" vertical="center" wrapText="1"/>
    </xf>
    <xf numFmtId="0" fontId="4" fillId="4" borderId="7" xfId="0" applyNumberFormat="1" applyFont="1" applyFill="1" applyBorder="1" applyAlignment="1">
      <alignment horizontal="left" vertical="center" wrapText="1"/>
    </xf>
    <xf numFmtId="178" fontId="4" fillId="4" borderId="9" xfId="0" applyNumberFormat="1" applyFont="1" applyFill="1" applyBorder="1" applyAlignment="1">
      <alignment horizontal="center" vertical="center" wrapText="1"/>
    </xf>
    <xf numFmtId="0" fontId="5" fillId="5" borderId="0" xfId="0" applyNumberFormat="1" applyFont="1" applyFill="1" applyBorder="1" applyAlignment="1">
      <alignment vertical="center" wrapText="1"/>
    </xf>
    <xf numFmtId="0" fontId="0" fillId="0" borderId="6" xfId="0" applyNumberFormat="1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5" xfId="0" applyNumberFormat="1" applyFont="1" applyFill="1" applyBorder="1" applyAlignment="1">
      <alignment vertical="center" wrapText="1"/>
    </xf>
    <xf numFmtId="0" fontId="0" fillId="6" borderId="5" xfId="0" applyNumberFormat="1" applyFont="1" applyFill="1" applyBorder="1" applyAlignment="1">
      <alignment vertical="center" wrapText="1"/>
    </xf>
    <xf numFmtId="0" fontId="0" fillId="6" borderId="3" xfId="0" applyNumberFormat="1" applyFont="1" applyFill="1" applyBorder="1" applyAlignment="1">
      <alignment vertical="center" wrapText="1"/>
    </xf>
    <xf numFmtId="0" fontId="0" fillId="5" borderId="5" xfId="0" applyNumberFormat="1" applyFont="1" applyFill="1" applyBorder="1" applyAlignment="1">
      <alignment vertical="center" wrapText="1"/>
    </xf>
    <xf numFmtId="0" fontId="0" fillId="5" borderId="3" xfId="0" applyNumberFormat="1" applyFont="1" applyFill="1" applyBorder="1" applyAlignment="1">
      <alignment vertical="center" wrapText="1"/>
    </xf>
    <xf numFmtId="0" fontId="0" fillId="0" borderId="8" xfId="0" applyNumberFormat="1" applyFont="1" applyFill="1" applyBorder="1" applyAlignment="1">
      <alignment vertical="center" wrapText="1"/>
    </xf>
    <xf numFmtId="0" fontId="0" fillId="5" borderId="7" xfId="0" applyNumberFormat="1" applyFont="1" applyFill="1" applyBorder="1" applyAlignment="1">
      <alignment vertical="center" wrapText="1"/>
    </xf>
    <xf numFmtId="0" fontId="0" fillId="5" borderId="9" xfId="0" applyNumberFormat="1" applyFont="1" applyFill="1" applyBorder="1" applyAlignment="1">
      <alignment vertical="center" wrapText="1"/>
    </xf>
    <xf numFmtId="0" fontId="0" fillId="6" borderId="6" xfId="0" applyNumberFormat="1" applyFont="1" applyFill="1" applyBorder="1" applyAlignment="1">
      <alignment vertical="center" wrapText="1"/>
    </xf>
    <xf numFmtId="0" fontId="0" fillId="5" borderId="6" xfId="0" applyNumberFormat="1" applyFont="1" applyFill="1" applyBorder="1" applyAlignment="1">
      <alignment vertical="center" wrapText="1"/>
    </xf>
    <xf numFmtId="0" fontId="0" fillId="5" borderId="8" xfId="0" applyNumberFormat="1" applyFont="1" applyFill="1" applyBorder="1" applyAlignment="1">
      <alignment vertical="center" wrapText="1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dxfs count="21">
    <dxf>
      <fill>
        <patternFill patternType="solid">
          <bgColor rgb="FFE2F0D9"/>
        </patternFill>
      </fill>
    </dxf>
    <dxf>
      <fill>
        <patternFill patternType="solid">
          <bgColor rgb="FFFFF2CC"/>
        </patternFill>
      </fill>
    </dxf>
    <dxf>
      <fill>
        <patternFill patternType="solid">
          <bgColor rgb="FFF4CCCC"/>
        </patternFill>
      </fill>
    </dxf>
    <dxf>
      <fill>
        <patternFill patternType="solid">
          <bgColor rgb="FFDCEAF7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0"/>
      <tableStyleElement type="headerRow" dxfId="9"/>
      <tableStyleElement type="totalRow" dxfId="8"/>
      <tableStyleElement type="firstColumn" dxfId="7"/>
      <tableStyleElement type="lastColumn" dxfId="6"/>
      <tableStyleElement type="firstRowStripe" dxfId="5"/>
      <tableStyleElement type="firstColumnStripe" dxfId="4"/>
    </tableStyle>
    <tableStyle name="PivotStylePreset2_Accent1" table="0" count="10" xr9:uid="{267968C8-6FFD-4C36-ACC1-9EA1FD1885CA}">
      <tableStyleElement type="headerRow" dxfId="20"/>
      <tableStyleElement type="totalRow" dxfId="19"/>
      <tableStyleElement type="firstRowStripe" dxfId="18"/>
      <tableStyleElement type="firstColumnStripe" dxfId="17"/>
      <tableStyleElement type="firstSubtotalRow" dxfId="16"/>
      <tableStyleElement type="secondSubtotalRow" dxfId="15"/>
      <tableStyleElement type="firstRowSubheading" dxfId="14"/>
      <tableStyleElement type="secondRowSubheading" dxfId="13"/>
      <tableStyleElement type="pageFieldLabels" dxfId="12"/>
      <tableStyleElement type="pageFieldValues" dxfId="11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tyles" Target="styles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none"/>
        <c:varyColors val="0"/>
        <c:ser>
          <c:idx val="0"/>
          <c:order val="0"/>
          <c:tx>
            <c:strRef>
              <c:f>"Area score"</c:f>
              <c:strCache>
                <c:ptCount val="1"/>
                <c:pt idx="0">
                  <c:v>Area score</c:v>
                </c:pt>
              </c:strCache>
            </c:strRef>
          </c:tx>
          <c:invertIfNegative val="0"/>
          <c:dLbls>
            <c:delete val="1"/>
          </c:dLbls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w="9525">
              <a:solidFill>
                <a:srgbClr val="CCCCCC"/>
              </a:solidFill>
              <a:prstDash val="dash"/>
              <a:round/>
            </a:ln>
          </c:spPr>
        </c:majorGridlines>
        <c:numFmt formatCode="General" sourceLinked="1"/>
        <c:majorTickMark val="none"/>
        <c:minorTickMark val="none"/>
        <c:tickLblPos val="nextTo"/>
        <c:txPr>
          <a:bodyPr rot="-60000000" spcFirstLastPara="0" vertOverflow="ellipsis" vert="horz" wrap="square" anchor="ctr" anchorCtr="1"/>
          <a:lstStyle/>
          <a:p>
            <a:pPr>
              <a:defRPr lang="en-GB"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</a:p>
        </c:txPr>
        <c:crossAx val="48672768"/>
        <c:crosses val="autoZero"/>
        <c:auto val="1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w="9525">
              <a:solidFill>
                <a:srgbClr val="CCCCCC"/>
              </a:solidFill>
              <a:prstDash val="dash"/>
              <a:round/>
            </a:ln>
          </c:spPr>
        </c:majorGridlines>
        <c:numFmt formatCode="General" sourceLinked="1"/>
        <c:majorTickMark val="none"/>
        <c:minorTickMark val="none"/>
        <c:tickLblPos val="nextTo"/>
        <c:txPr>
          <a:bodyPr rot="-60000000" spcFirstLastPara="0" vertOverflow="ellipsis" vert="horz" wrap="square" anchor="ctr" anchorCtr="1"/>
          <a:lstStyle/>
          <a:p>
            <a:pPr>
              <a:defRPr lang="en-GB"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</a:p>
        </c:txPr>
        <c:crossAx val="48650112"/>
        <c:crosses val="autoZero"/>
        <c:crossBetween val="between"/>
      </c:valAx>
    </c:plotArea>
    <c:plotVisOnly val="1"/>
    <c:dispBlanksAs val="gap"/>
    <c:showDLblsOverMax val="0"/>
    <c:extLst>
      <c:ext uri="{0b15fc19-7d7d-44ad-8c2d-2c3a37ce22c3}">
        <chartProps xmlns="https://web.wps.cn/et/2018/main" chartId="{14ee0346-43cc-4886-b530-dd66b660eafd}"/>
      </c:ext>
    </c:extLst>
  </c:chart>
  <c:spPr>
    <a:ln w="9525">
      <a:solidFill>
        <a:srgbClr val="D9D9D9"/>
      </a:solidFill>
      <a:prstDash val="solid"/>
      <a:round/>
    </a:ln>
  </c:spPr>
  <c:txPr>
    <a:bodyPr/>
    <a:lstStyle/>
    <a:p>
      <a:pPr>
        <a:defRPr lang="en-GB"/>
      </a:pPr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9</xdr:col>
      <xdr:colOff>381000</xdr:colOff>
      <xdr:row>5</xdr:row>
      <xdr:rowOff>390525</xdr:rowOff>
    </xdr:from>
    <xdr:to>
      <xdr:col>19</xdr:col>
      <xdr:colOff>609600</xdr:colOff>
      <xdr:row>24</xdr:row>
      <xdr:rowOff>327025</xdr:rowOff>
    </xdr:to>
    <xdr:graphicFrame>
      <xdr:nvGraphicFramePr>
        <xdr:cNvPr id="2" name="Chart"/>
        <xdr:cNvGraphicFramePr/>
      </xdr:nvGraphicFramePr>
      <xdr:xfrm>
        <a:off x="12801600" y="1304925"/>
        <a:ext cx="7086600" cy="4848225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I21"/>
  <sheetViews>
    <sheetView showGridLines="0" tabSelected="1" workbookViewId="0">
      <selection activeCell="B2" sqref="B2:I3"/>
    </sheetView>
  </sheetViews>
  <sheetFormatPr defaultColWidth="9" defaultRowHeight="14.25"/>
  <cols>
    <col min="1" max="1" width="2.75" customWidth="1"/>
    <col min="2" max="2" width="12" customWidth="1"/>
    <col min="3" max="3" width="50" customWidth="1"/>
    <col min="5" max="9" width="16" customWidth="1"/>
  </cols>
  <sheetData>
    <row r="2" ht="28" customHeight="1" spans="2:9">
      <c r="B2" s="14" t="s">
        <v>0</v>
      </c>
      <c r="C2" s="14"/>
      <c r="D2" s="14"/>
      <c r="E2" s="14"/>
      <c r="F2" s="14"/>
      <c r="G2" s="14"/>
      <c r="H2" s="14"/>
      <c r="I2" s="14"/>
    </row>
    <row r="3" spans="2:9">
      <c r="B3" s="14"/>
      <c r="C3" s="14"/>
      <c r="D3" s="14"/>
      <c r="E3" s="14"/>
      <c r="F3" s="14"/>
      <c r="G3" s="14"/>
      <c r="H3" s="14"/>
      <c r="I3" s="14"/>
    </row>
    <row r="5" ht="33" customHeight="1" spans="2:9">
      <c r="B5" s="88" t="s">
        <v>1</v>
      </c>
      <c r="C5" s="88"/>
      <c r="D5" s="88"/>
      <c r="E5" s="88"/>
      <c r="F5" s="88"/>
      <c r="G5" s="88"/>
      <c r="H5" s="88"/>
      <c r="I5" s="88"/>
    </row>
    <row r="7" ht="15" spans="2:9">
      <c r="B7" s="1" t="s">
        <v>2</v>
      </c>
      <c r="C7" s="2" t="s">
        <v>3</v>
      </c>
      <c r="E7" s="1" t="s">
        <v>4</v>
      </c>
      <c r="F7" s="4" t="s">
        <v>5</v>
      </c>
      <c r="G7" s="4" t="s">
        <v>5</v>
      </c>
      <c r="H7" s="4" t="s">
        <v>5</v>
      </c>
      <c r="I7" s="2" t="s">
        <v>5</v>
      </c>
    </row>
    <row r="8" ht="28.5" spans="2:9">
      <c r="B8" s="5">
        <v>1</v>
      </c>
      <c r="C8" s="89" t="s">
        <v>6</v>
      </c>
      <c r="D8" s="90"/>
      <c r="E8" s="91" t="s">
        <v>7</v>
      </c>
      <c r="F8" s="20" t="s">
        <v>5</v>
      </c>
      <c r="G8" s="20" t="s">
        <v>5</v>
      </c>
      <c r="H8" s="20" t="s">
        <v>5</v>
      </c>
      <c r="I8" s="89" t="s">
        <v>5</v>
      </c>
    </row>
    <row r="9" ht="28.5" spans="2:9">
      <c r="B9" s="5">
        <v>2</v>
      </c>
      <c r="C9" s="89" t="s">
        <v>8</v>
      </c>
      <c r="D9" s="90"/>
      <c r="E9" s="91" t="s">
        <v>9</v>
      </c>
      <c r="F9" s="20" t="s">
        <v>5</v>
      </c>
      <c r="G9" s="20" t="s">
        <v>5</v>
      </c>
      <c r="H9" s="20" t="s">
        <v>5</v>
      </c>
      <c r="I9" s="89" t="s">
        <v>5</v>
      </c>
    </row>
    <row r="10" ht="28.5" spans="2:9">
      <c r="B10" s="5">
        <v>3</v>
      </c>
      <c r="C10" s="89" t="s">
        <v>10</v>
      </c>
      <c r="D10" s="90"/>
      <c r="E10" s="91" t="s">
        <v>11</v>
      </c>
      <c r="F10" s="20" t="s">
        <v>5</v>
      </c>
      <c r="G10" s="20" t="s">
        <v>5</v>
      </c>
      <c r="H10" s="20" t="s">
        <v>5</v>
      </c>
      <c r="I10" s="89" t="s">
        <v>5</v>
      </c>
    </row>
    <row r="11" ht="28.5" spans="2:9">
      <c r="B11" s="5">
        <v>4</v>
      </c>
      <c r="C11" s="89" t="s">
        <v>12</v>
      </c>
      <c r="D11" s="90"/>
      <c r="E11" s="92" t="s">
        <v>13</v>
      </c>
      <c r="F11" s="93" t="s">
        <v>5</v>
      </c>
      <c r="G11" s="93" t="s">
        <v>5</v>
      </c>
      <c r="H11" s="93" t="s">
        <v>5</v>
      </c>
      <c r="I11" s="99" t="s">
        <v>5</v>
      </c>
    </row>
    <row r="12" spans="2:9">
      <c r="B12" s="5">
        <v>5</v>
      </c>
      <c r="C12" s="89" t="s">
        <v>14</v>
      </c>
      <c r="D12" s="90"/>
      <c r="E12" s="94" t="s">
        <v>15</v>
      </c>
      <c r="F12" s="95" t="s">
        <v>5</v>
      </c>
      <c r="G12" s="95" t="s">
        <v>5</v>
      </c>
      <c r="H12" s="95" t="s">
        <v>5</v>
      </c>
      <c r="I12" s="100" t="s">
        <v>5</v>
      </c>
    </row>
    <row r="13" ht="29.25" spans="2:9">
      <c r="B13" s="9">
        <v>6</v>
      </c>
      <c r="C13" s="96" t="s">
        <v>16</v>
      </c>
      <c r="D13" s="90"/>
      <c r="E13" s="97" t="s">
        <v>17</v>
      </c>
      <c r="F13" s="98" t="s">
        <v>5</v>
      </c>
      <c r="G13" s="98" t="s">
        <v>5</v>
      </c>
      <c r="H13" s="98" t="s">
        <v>5</v>
      </c>
      <c r="I13" s="101" t="s">
        <v>5</v>
      </c>
    </row>
    <row r="15" spans="2:9">
      <c r="B15" s="23" t="s">
        <v>18</v>
      </c>
      <c r="C15" s="23"/>
      <c r="D15" s="23"/>
      <c r="E15" s="23"/>
      <c r="F15" s="23"/>
      <c r="G15" s="23"/>
      <c r="H15" s="23"/>
      <c r="I15" s="23"/>
    </row>
    <row r="17" spans="2:9">
      <c r="B17" s="23" t="s">
        <v>19</v>
      </c>
      <c r="C17" s="23"/>
      <c r="D17" s="23"/>
      <c r="E17" s="23"/>
      <c r="F17" s="23"/>
      <c r="G17" s="23"/>
      <c r="H17" s="23"/>
      <c r="I17" s="23"/>
    </row>
    <row r="18" spans="2:9">
      <c r="B18" s="23"/>
      <c r="C18" s="23"/>
      <c r="D18" s="23"/>
      <c r="E18" s="23"/>
      <c r="F18" s="23"/>
      <c r="G18" s="23"/>
      <c r="H18" s="23"/>
      <c r="I18" s="23"/>
    </row>
    <row r="20" spans="2:9">
      <c r="B20" s="23" t="s">
        <v>20</v>
      </c>
      <c r="C20" s="23"/>
      <c r="D20" s="23"/>
      <c r="E20" s="23"/>
      <c r="F20" s="23"/>
      <c r="G20" s="23"/>
      <c r="H20" s="23"/>
      <c r="I20" s="23"/>
    </row>
    <row r="21" spans="2:9">
      <c r="B21" s="23"/>
      <c r="C21" s="23"/>
      <c r="D21" s="23"/>
      <c r="E21" s="23"/>
      <c r="F21" s="23"/>
      <c r="G21" s="23"/>
      <c r="H21" s="23"/>
      <c r="I21" s="23"/>
    </row>
  </sheetData>
  <mergeCells count="12">
    <mergeCell ref="B5:I5"/>
    <mergeCell ref="E7:I7"/>
    <mergeCell ref="E8:I8"/>
    <mergeCell ref="E9:I9"/>
    <mergeCell ref="E10:I10"/>
    <mergeCell ref="E11:I11"/>
    <mergeCell ref="E12:I12"/>
    <mergeCell ref="E13:I13"/>
    <mergeCell ref="B15:I15"/>
    <mergeCell ref="B2:I3"/>
    <mergeCell ref="B17:I18"/>
    <mergeCell ref="B20:I21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P39"/>
  <sheetViews>
    <sheetView showGridLines="0" workbookViewId="0">
      <selection activeCell="B2" sqref="B2:G3"/>
    </sheetView>
  </sheetViews>
  <sheetFormatPr defaultColWidth="9" defaultRowHeight="14.25"/>
  <cols>
    <col min="1" max="1" width="3.125" style="49" customWidth="1"/>
    <col min="2" max="2" width="52.375" style="49" customWidth="1"/>
    <col min="3" max="3" width="19.5" style="50" customWidth="1"/>
    <col min="4" max="4" width="35.75" style="49" customWidth="1"/>
    <col min="5" max="5" width="66.375" style="49" customWidth="1"/>
    <col min="6" max="6" width="10.25" style="50" customWidth="1"/>
    <col min="7" max="7" width="53.375" style="49" customWidth="1"/>
    <col min="8" max="8" width="14.5" style="49" customWidth="1"/>
    <col min="9" max="9" width="25.875" style="49" customWidth="1"/>
    <col min="10" max="10" width="10.625" style="50" customWidth="1"/>
    <col min="11" max="11" width="9" style="50" customWidth="1"/>
    <col min="12" max="12" width="9.25" style="50" customWidth="1"/>
    <col min="13" max="13" width="33.875" style="49" customWidth="1"/>
    <col min="14" max="14" width="4.375" style="49" customWidth="1"/>
    <col min="15" max="15" width="44.25" style="49" customWidth="1"/>
    <col min="16" max="16" width="17.625" style="50" customWidth="1"/>
    <col min="17" max="16384" width="9" style="49"/>
  </cols>
  <sheetData>
    <row r="1" ht="15"/>
    <row r="2" ht="20.25" spans="2:16">
      <c r="B2" s="51" t="s">
        <v>21</v>
      </c>
      <c r="C2" s="51"/>
      <c r="D2" s="51"/>
      <c r="E2" s="51"/>
      <c r="F2" s="51"/>
      <c r="G2" s="51"/>
      <c r="H2" s="52"/>
      <c r="I2" s="52"/>
      <c r="J2" s="52"/>
      <c r="K2" s="52"/>
      <c r="L2" s="52"/>
      <c r="M2" s="52"/>
      <c r="O2" s="79" t="s">
        <v>22</v>
      </c>
      <c r="P2" s="80" t="s">
        <v>23</v>
      </c>
    </row>
    <row r="3" ht="20.25" spans="2:16">
      <c r="B3" s="51"/>
      <c r="C3" s="51"/>
      <c r="D3" s="51"/>
      <c r="E3" s="51"/>
      <c r="F3" s="51"/>
      <c r="G3" s="51"/>
      <c r="H3" s="52"/>
      <c r="I3" s="52"/>
      <c r="J3" s="52"/>
      <c r="K3" s="52"/>
      <c r="L3" s="52"/>
      <c r="M3" s="52"/>
      <c r="O3" s="81" t="s">
        <v>24</v>
      </c>
      <c r="P3" s="82">
        <f>SUM(J18:J29)</f>
        <v>0</v>
      </c>
    </row>
    <row r="4" s="48" customFormat="1" ht="20.25" spans="2:16">
      <c r="B4" s="53"/>
      <c r="C4" s="53"/>
      <c r="D4" s="53"/>
      <c r="E4" s="53"/>
      <c r="F4" s="53"/>
      <c r="G4" s="53"/>
      <c r="H4" s="54"/>
      <c r="I4" s="54"/>
      <c r="J4" s="54"/>
      <c r="K4" s="54"/>
      <c r="L4" s="54"/>
      <c r="M4" s="54"/>
      <c r="N4" s="48"/>
      <c r="O4" s="83" t="s">
        <v>25</v>
      </c>
      <c r="P4" s="84" t="str">
        <f>IF(P3=0,"",SUM(K18:K29)/P3*100)</f>
        <v/>
      </c>
    </row>
    <row r="5" ht="15" spans="15:16">
      <c r="O5" s="83" t="s">
        <v>26</v>
      </c>
      <c r="P5" s="33" t="str">
        <f>IF(OR(J18&gt;0,J19&gt;0),"Yes","No")</f>
        <v>No</v>
      </c>
    </row>
    <row r="6" ht="30.75" spans="2:16">
      <c r="B6" s="55" t="s">
        <v>27</v>
      </c>
      <c r="C6" s="2" t="s">
        <v>28</v>
      </c>
      <c r="E6" s="55" t="s">
        <v>29</v>
      </c>
      <c r="F6" s="4" t="s">
        <v>30</v>
      </c>
      <c r="G6" s="56" t="s">
        <v>31</v>
      </c>
      <c r="O6" s="83" t="s">
        <v>32</v>
      </c>
      <c r="P6" s="33" t="str">
        <f>IF(OR(J20&gt;0,J21&gt;0),"Yes","No")</f>
        <v>No</v>
      </c>
    </row>
    <row r="7" ht="48" customHeight="1" spans="2:16">
      <c r="B7" s="57" t="s">
        <v>33</v>
      </c>
      <c r="C7" s="58" t="s">
        <v>5</v>
      </c>
      <c r="E7" s="57" t="s">
        <v>34</v>
      </c>
      <c r="F7" s="59" t="s">
        <v>35</v>
      </c>
      <c r="G7" s="60" t="s">
        <v>36</v>
      </c>
      <c r="O7" s="83" t="s">
        <v>37</v>
      </c>
      <c r="P7" s="33" t="str">
        <f>IF(OR(J22&gt;0,J23&gt;0),"Yes","No")</f>
        <v>No</v>
      </c>
    </row>
    <row r="8" ht="48" customHeight="1" spans="2:16">
      <c r="B8" s="57" t="s">
        <v>38</v>
      </c>
      <c r="C8" s="61" t="s">
        <v>5</v>
      </c>
      <c r="E8" s="57" t="s">
        <v>39</v>
      </c>
      <c r="F8" s="59" t="s">
        <v>35</v>
      </c>
      <c r="G8" s="60" t="s">
        <v>40</v>
      </c>
      <c r="O8" s="83" t="s">
        <v>41</v>
      </c>
      <c r="P8" s="33" t="str">
        <f>IF(OR(J28&gt;0,J29&gt;0),"Yes","No")</f>
        <v>No</v>
      </c>
    </row>
    <row r="9" ht="48" customHeight="1" spans="2:16">
      <c r="B9" s="57" t="s">
        <v>42</v>
      </c>
      <c r="C9" s="58" t="s">
        <v>5</v>
      </c>
      <c r="E9" s="57" t="s">
        <v>43</v>
      </c>
      <c r="F9" s="59" t="s">
        <v>35</v>
      </c>
      <c r="G9" s="60" t="s">
        <v>44</v>
      </c>
      <c r="O9" s="83" t="s">
        <v>45</v>
      </c>
      <c r="P9" s="33" t="str">
        <f>F7</f>
        <v>No</v>
      </c>
    </row>
    <row r="10" ht="48" customHeight="1" spans="2:16">
      <c r="B10" s="57" t="s">
        <v>46</v>
      </c>
      <c r="C10" s="61" t="s">
        <v>5</v>
      </c>
      <c r="E10" s="57" t="s">
        <v>47</v>
      </c>
      <c r="F10" s="59" t="s">
        <v>35</v>
      </c>
      <c r="G10" s="60" t="s">
        <v>48</v>
      </c>
      <c r="O10" s="83" t="s">
        <v>49</v>
      </c>
      <c r="P10" s="33" t="str">
        <f>F8</f>
        <v>No</v>
      </c>
    </row>
    <row r="11" ht="48" customHeight="1" spans="2:16">
      <c r="B11" s="57" t="s">
        <v>50</v>
      </c>
      <c r="C11" s="58" t="s">
        <v>51</v>
      </c>
      <c r="E11" s="57" t="s">
        <v>52</v>
      </c>
      <c r="F11" s="59" t="s">
        <v>35</v>
      </c>
      <c r="G11" s="60" t="s">
        <v>53</v>
      </c>
      <c r="O11" s="83" t="s">
        <v>54</v>
      </c>
      <c r="P11" s="33" t="str">
        <f>F9</f>
        <v>No</v>
      </c>
    </row>
    <row r="12" ht="48" customHeight="1" spans="2:16">
      <c r="B12" s="62" t="s">
        <v>55</v>
      </c>
      <c r="C12" s="63" t="s">
        <v>56</v>
      </c>
      <c r="E12" s="62" t="s">
        <v>57</v>
      </c>
      <c r="F12" s="64" t="s">
        <v>35</v>
      </c>
      <c r="G12" s="65" t="s">
        <v>58</v>
      </c>
      <c r="O12" s="83" t="s">
        <v>59</v>
      </c>
      <c r="P12" s="33" t="str">
        <f>F10</f>
        <v>No</v>
      </c>
    </row>
    <row r="13" spans="15:16">
      <c r="O13" s="83" t="s">
        <v>60</v>
      </c>
      <c r="P13" s="33" t="str">
        <f>IF(AND(F12="Yes",LEN(F15)&gt;0),"Yes","No")</f>
        <v>No</v>
      </c>
    </row>
    <row r="14" ht="28" customHeight="1" spans="5:16">
      <c r="E14" s="66" t="s">
        <v>61</v>
      </c>
      <c r="F14" s="67" t="s">
        <v>5</v>
      </c>
      <c r="G14" s="66" t="s">
        <v>5</v>
      </c>
      <c r="O14" s="83" t="s">
        <v>62</v>
      </c>
      <c r="P14" s="33">
        <f>COUNTIFS(C33:C37,"Yes",D33:D37,"&lt;&gt;")</f>
        <v>0</v>
      </c>
    </row>
    <row r="15" ht="28" customHeight="1" spans="5:16">
      <c r="E15" s="49" t="s">
        <v>63</v>
      </c>
      <c r="F15" s="68" t="s">
        <v>5</v>
      </c>
      <c r="G15" s="69" t="s">
        <v>5</v>
      </c>
      <c r="O15" s="83" t="s">
        <v>64</v>
      </c>
      <c r="P15" s="33" t="str">
        <f>IF(OR(P3&lt;30%,C12="No"),"Insufficient",IF(OR(AND(P3&gt;=30%,P3&lt;50%),AND(P3&gt;=50%,P5="No"),AND(P3&gt;=50%,OR(AND(P9="Yes",P10="Yes"),AND(P11="Yes",P12="Yes")))),"Low",IF(AND(P3&gt;=75%,P5="Yes",P9="No",P11="No",P10="No",P12="No"),"High","Medium")))</f>
        <v>Insufficient</v>
      </c>
    </row>
    <row r="16" ht="15" spans="15:16">
      <c r="O16" s="83" t="s">
        <v>65</v>
      </c>
      <c r="P16" s="33" t="str">
        <f>IF(AND(P3&gt;=50%,P5="Yes",OR(P15="Medium",P15="High")),"Yes","No")</f>
        <v>No</v>
      </c>
    </row>
    <row r="17" ht="30" spans="2:16">
      <c r="B17" s="55" t="s">
        <v>66</v>
      </c>
      <c r="C17" s="4" t="s">
        <v>67</v>
      </c>
      <c r="D17" s="70" t="s">
        <v>68</v>
      </c>
      <c r="E17" s="70" t="s">
        <v>69</v>
      </c>
      <c r="F17" s="4" t="s">
        <v>70</v>
      </c>
      <c r="G17" s="70" t="s">
        <v>71</v>
      </c>
      <c r="H17" s="70" t="s">
        <v>72</v>
      </c>
      <c r="I17" s="70" t="s">
        <v>73</v>
      </c>
      <c r="J17" s="4" t="s">
        <v>74</v>
      </c>
      <c r="K17" s="4" t="s">
        <v>75</v>
      </c>
      <c r="L17" s="4" t="s">
        <v>76</v>
      </c>
      <c r="M17" s="56" t="s">
        <v>77</v>
      </c>
      <c r="O17" s="83" t="s">
        <v>78</v>
      </c>
      <c r="P17" s="33" t="str">
        <f>IF(AND(P6="Yes",P7="Yes",P8="Yes"),"Yes","No")</f>
        <v>No</v>
      </c>
    </row>
    <row r="18" ht="56" customHeight="1" spans="2:16">
      <c r="B18" s="5" t="s">
        <v>79</v>
      </c>
      <c r="C18" s="16" t="s">
        <v>80</v>
      </c>
      <c r="D18" s="8" t="s">
        <v>81</v>
      </c>
      <c r="E18" s="8" t="s">
        <v>82</v>
      </c>
      <c r="F18" s="12">
        <v>0.125</v>
      </c>
      <c r="G18" s="71" t="s">
        <v>5</v>
      </c>
      <c r="H18" s="71" t="s">
        <v>5</v>
      </c>
      <c r="I18" s="71" t="s">
        <v>5</v>
      </c>
      <c r="J18" s="85">
        <f t="shared" ref="J18:J29" si="0">IF(AND(ISNUMBER(G18),LEN(TRIM(H18))&gt;0),F18,0)</f>
        <v>0</v>
      </c>
      <c r="K18" s="85">
        <f t="shared" ref="K18:K29" si="1">IF(AND(ISNUMBER(G18),LEN(TRIM(H18))&gt;0),F18*G18/4,0)</f>
        <v>0</v>
      </c>
      <c r="L18" s="25" t="str">
        <f t="shared" ref="L18:L29" si="2">IF(G18="","Not rated",IF(G18="NE","Evidence gap",IF(AND(ISNUMBER(G18),LEN(TRIM(H18))=0),"Evidence gap",IF(G18&lt;=1,"High",IF(G18=2,"Medium",IF(G18=3,"Watch","None"))))))</f>
        <v>Not rated</v>
      </c>
      <c r="M18" s="6" t="s">
        <v>83</v>
      </c>
      <c r="O18" s="83" t="s">
        <v>84</v>
      </c>
      <c r="P18" s="33" t="str">
        <f>IF(P15="Insufficient","Not enough evidence",IF(P14&gt;0,IF(P15="Low","Red — provisional","Red"),IF(P15="Low","Amber — provisional",IF(P16&lt;&gt;"Yes","Amber",IF(P4&gt;=75,IF(AND(P17="Yes",P13="No",F11="No"),"Green","Amber"),IF(P4&gt;=45,"Amber",IF(P13="Yes","Red","Amber")))))))</f>
        <v>Not enough evidence</v>
      </c>
    </row>
    <row r="19" ht="56" customHeight="1" spans="2:16">
      <c r="B19" s="5" t="s">
        <v>85</v>
      </c>
      <c r="C19" s="16" t="s">
        <v>80</v>
      </c>
      <c r="D19" s="8" t="s">
        <v>86</v>
      </c>
      <c r="E19" s="8" t="s">
        <v>87</v>
      </c>
      <c r="F19" s="12">
        <v>0.125</v>
      </c>
      <c r="G19" s="71" t="s">
        <v>5</v>
      </c>
      <c r="H19" s="71" t="s">
        <v>5</v>
      </c>
      <c r="I19" s="71" t="s">
        <v>5</v>
      </c>
      <c r="J19" s="85">
        <f t="shared" si="0"/>
        <v>0</v>
      </c>
      <c r="K19" s="85">
        <f t="shared" si="1"/>
        <v>0</v>
      </c>
      <c r="L19" s="25" t="str">
        <f t="shared" si="2"/>
        <v>Not rated</v>
      </c>
      <c r="M19" s="6" t="s">
        <v>88</v>
      </c>
      <c r="O19" s="86" t="s">
        <v>89</v>
      </c>
      <c r="P19" s="37" t="str">
        <f>IF(P15="Insufficient","Not enough evidence",IF(P15="Low",IF(AND(P3&gt;=30%,P3&lt;50%),"Not displayed — limited evidence",IF(AND(P3&gt;=50%,P11="Yes",P12="Yes"),"Not displayed — material evidence conflict",IF(AND(P3&gt;=50%,P9="Yes",P10="Yes"),"Not displayed — material evidence gaps",IF(AND(P3&gt;=50%,P5="No"),"Not displayed — insufficient trajectory evidence","Not displayed — limited evidence")))),ROUND(P4,0)))</f>
        <v>Not enough evidence</v>
      </c>
    </row>
    <row r="20" ht="56" customHeight="1" spans="2:13">
      <c r="B20" s="5" t="s">
        <v>90</v>
      </c>
      <c r="C20" s="16" t="s">
        <v>91</v>
      </c>
      <c r="D20" s="8" t="s">
        <v>92</v>
      </c>
      <c r="E20" s="8" t="s">
        <v>93</v>
      </c>
      <c r="F20" s="12">
        <v>0.075</v>
      </c>
      <c r="G20" s="71" t="s">
        <v>5</v>
      </c>
      <c r="H20" s="71" t="s">
        <v>5</v>
      </c>
      <c r="I20" s="71" t="s">
        <v>5</v>
      </c>
      <c r="J20" s="85">
        <f t="shared" si="0"/>
        <v>0</v>
      </c>
      <c r="K20" s="85">
        <f t="shared" si="1"/>
        <v>0</v>
      </c>
      <c r="L20" s="25" t="str">
        <f t="shared" si="2"/>
        <v>Not rated</v>
      </c>
      <c r="M20" s="6" t="s">
        <v>94</v>
      </c>
    </row>
    <row r="21" ht="56" customHeight="1" spans="2:13">
      <c r="B21" s="5" t="s">
        <v>95</v>
      </c>
      <c r="C21" s="16" t="s">
        <v>91</v>
      </c>
      <c r="D21" s="8" t="s">
        <v>96</v>
      </c>
      <c r="E21" s="8" t="s">
        <v>97</v>
      </c>
      <c r="F21" s="12">
        <v>0.075</v>
      </c>
      <c r="G21" s="71" t="s">
        <v>5</v>
      </c>
      <c r="H21" s="71" t="s">
        <v>5</v>
      </c>
      <c r="I21" s="71" t="s">
        <v>5</v>
      </c>
      <c r="J21" s="85">
        <f t="shared" si="0"/>
        <v>0</v>
      </c>
      <c r="K21" s="85">
        <f t="shared" si="1"/>
        <v>0</v>
      </c>
      <c r="L21" s="25" t="str">
        <f t="shared" si="2"/>
        <v>Not rated</v>
      </c>
      <c r="M21" s="6" t="s">
        <v>98</v>
      </c>
    </row>
    <row r="22" ht="56" customHeight="1" spans="2:13">
      <c r="B22" s="5" t="s">
        <v>99</v>
      </c>
      <c r="C22" s="16" t="s">
        <v>100</v>
      </c>
      <c r="D22" s="8" t="s">
        <v>101</v>
      </c>
      <c r="E22" s="8" t="s">
        <v>102</v>
      </c>
      <c r="F22" s="12">
        <v>0.1</v>
      </c>
      <c r="G22" s="71" t="s">
        <v>5</v>
      </c>
      <c r="H22" s="71" t="s">
        <v>5</v>
      </c>
      <c r="I22" s="71" t="s">
        <v>5</v>
      </c>
      <c r="J22" s="85">
        <f t="shared" si="0"/>
        <v>0</v>
      </c>
      <c r="K22" s="85">
        <f t="shared" si="1"/>
        <v>0</v>
      </c>
      <c r="L22" s="25" t="str">
        <f t="shared" si="2"/>
        <v>Not rated</v>
      </c>
      <c r="M22" s="6" t="s">
        <v>103</v>
      </c>
    </row>
    <row r="23" ht="56" customHeight="1" spans="2:13">
      <c r="B23" s="5" t="s">
        <v>104</v>
      </c>
      <c r="C23" s="16" t="s">
        <v>100</v>
      </c>
      <c r="D23" s="8" t="s">
        <v>105</v>
      </c>
      <c r="E23" s="8" t="s">
        <v>106</v>
      </c>
      <c r="F23" s="12">
        <v>0.1</v>
      </c>
      <c r="G23" s="71" t="s">
        <v>5</v>
      </c>
      <c r="H23" s="71" t="s">
        <v>5</v>
      </c>
      <c r="I23" s="71" t="s">
        <v>5</v>
      </c>
      <c r="J23" s="85">
        <f t="shared" si="0"/>
        <v>0</v>
      </c>
      <c r="K23" s="85">
        <f t="shared" si="1"/>
        <v>0</v>
      </c>
      <c r="L23" s="25" t="str">
        <f t="shared" si="2"/>
        <v>Not rated</v>
      </c>
      <c r="M23" s="6" t="s">
        <v>107</v>
      </c>
    </row>
    <row r="24" ht="56" customHeight="1" spans="2:13">
      <c r="B24" s="5" t="s">
        <v>108</v>
      </c>
      <c r="C24" s="16" t="s">
        <v>109</v>
      </c>
      <c r="D24" s="8" t="s">
        <v>110</v>
      </c>
      <c r="E24" s="8" t="s">
        <v>111</v>
      </c>
      <c r="F24" s="12">
        <v>0.05</v>
      </c>
      <c r="G24" s="71" t="s">
        <v>5</v>
      </c>
      <c r="H24" s="71" t="s">
        <v>5</v>
      </c>
      <c r="I24" s="71" t="s">
        <v>5</v>
      </c>
      <c r="J24" s="85">
        <f t="shared" si="0"/>
        <v>0</v>
      </c>
      <c r="K24" s="85">
        <f t="shared" si="1"/>
        <v>0</v>
      </c>
      <c r="L24" s="25" t="str">
        <f t="shared" si="2"/>
        <v>Not rated</v>
      </c>
      <c r="M24" s="6" t="s">
        <v>112</v>
      </c>
    </row>
    <row r="25" ht="56" customHeight="1" spans="2:13">
      <c r="B25" s="5" t="s">
        <v>113</v>
      </c>
      <c r="C25" s="16" t="s">
        <v>109</v>
      </c>
      <c r="D25" s="8" t="s">
        <v>114</v>
      </c>
      <c r="E25" s="8" t="s">
        <v>115</v>
      </c>
      <c r="F25" s="12">
        <v>0.05</v>
      </c>
      <c r="G25" s="71" t="s">
        <v>5</v>
      </c>
      <c r="H25" s="71" t="s">
        <v>5</v>
      </c>
      <c r="I25" s="71" t="s">
        <v>5</v>
      </c>
      <c r="J25" s="85">
        <f t="shared" si="0"/>
        <v>0</v>
      </c>
      <c r="K25" s="85">
        <f t="shared" si="1"/>
        <v>0</v>
      </c>
      <c r="L25" s="25" t="str">
        <f t="shared" si="2"/>
        <v>Not rated</v>
      </c>
      <c r="M25" s="6" t="s">
        <v>116</v>
      </c>
    </row>
    <row r="26" ht="56" customHeight="1" spans="2:13">
      <c r="B26" s="5" t="s">
        <v>117</v>
      </c>
      <c r="C26" s="16" t="s">
        <v>118</v>
      </c>
      <c r="D26" s="8" t="s">
        <v>119</v>
      </c>
      <c r="E26" s="8" t="s">
        <v>120</v>
      </c>
      <c r="F26" s="12">
        <v>0.075</v>
      </c>
      <c r="G26" s="71" t="s">
        <v>5</v>
      </c>
      <c r="H26" s="71" t="s">
        <v>5</v>
      </c>
      <c r="I26" s="71" t="s">
        <v>5</v>
      </c>
      <c r="J26" s="85">
        <f t="shared" si="0"/>
        <v>0</v>
      </c>
      <c r="K26" s="85">
        <f t="shared" si="1"/>
        <v>0</v>
      </c>
      <c r="L26" s="25" t="str">
        <f t="shared" si="2"/>
        <v>Not rated</v>
      </c>
      <c r="M26" s="6" t="s">
        <v>121</v>
      </c>
    </row>
    <row r="27" ht="56" customHeight="1" spans="2:13">
      <c r="B27" s="5" t="s">
        <v>122</v>
      </c>
      <c r="C27" s="16" t="s">
        <v>118</v>
      </c>
      <c r="D27" s="8" t="s">
        <v>123</v>
      </c>
      <c r="E27" s="8" t="s">
        <v>124</v>
      </c>
      <c r="F27" s="12">
        <v>0.075</v>
      </c>
      <c r="G27" s="71" t="s">
        <v>5</v>
      </c>
      <c r="H27" s="71" t="s">
        <v>5</v>
      </c>
      <c r="I27" s="71" t="s">
        <v>5</v>
      </c>
      <c r="J27" s="85">
        <f t="shared" si="0"/>
        <v>0</v>
      </c>
      <c r="K27" s="85">
        <f t="shared" si="1"/>
        <v>0</v>
      </c>
      <c r="L27" s="25" t="str">
        <f t="shared" si="2"/>
        <v>Not rated</v>
      </c>
      <c r="M27" s="6" t="s">
        <v>125</v>
      </c>
    </row>
    <row r="28" ht="56" customHeight="1" spans="2:13">
      <c r="B28" s="5" t="s">
        <v>126</v>
      </c>
      <c r="C28" s="16" t="s">
        <v>127</v>
      </c>
      <c r="D28" s="8" t="s">
        <v>128</v>
      </c>
      <c r="E28" s="8" t="s">
        <v>129</v>
      </c>
      <c r="F28" s="12">
        <v>0.075</v>
      </c>
      <c r="G28" s="71" t="s">
        <v>5</v>
      </c>
      <c r="H28" s="71" t="s">
        <v>5</v>
      </c>
      <c r="I28" s="71" t="s">
        <v>5</v>
      </c>
      <c r="J28" s="85">
        <f t="shared" si="0"/>
        <v>0</v>
      </c>
      <c r="K28" s="85">
        <f t="shared" si="1"/>
        <v>0</v>
      </c>
      <c r="L28" s="25" t="str">
        <f t="shared" si="2"/>
        <v>Not rated</v>
      </c>
      <c r="M28" s="6" t="s">
        <v>130</v>
      </c>
    </row>
    <row r="29" ht="56" customHeight="1" spans="2:13">
      <c r="B29" s="9" t="s">
        <v>131</v>
      </c>
      <c r="C29" s="18" t="s">
        <v>127</v>
      </c>
      <c r="D29" s="11" t="s">
        <v>132</v>
      </c>
      <c r="E29" s="11" t="s">
        <v>133</v>
      </c>
      <c r="F29" s="13">
        <v>0.075</v>
      </c>
      <c r="G29" s="72" t="s">
        <v>5</v>
      </c>
      <c r="H29" s="72" t="s">
        <v>5</v>
      </c>
      <c r="I29" s="72" t="s">
        <v>5</v>
      </c>
      <c r="J29" s="87">
        <f t="shared" si="0"/>
        <v>0</v>
      </c>
      <c r="K29" s="87">
        <f t="shared" si="1"/>
        <v>0</v>
      </c>
      <c r="L29" s="29" t="str">
        <f t="shared" si="2"/>
        <v>Not rated</v>
      </c>
      <c r="M29" s="10" t="s">
        <v>134</v>
      </c>
    </row>
    <row r="31" ht="15"/>
    <row r="32" ht="15" spans="2:5">
      <c r="B32" s="55" t="s">
        <v>135</v>
      </c>
      <c r="C32" s="4" t="s">
        <v>136</v>
      </c>
      <c r="D32" s="70" t="s">
        <v>137</v>
      </c>
      <c r="E32" s="56" t="s">
        <v>138</v>
      </c>
    </row>
    <row r="33" ht="40" customHeight="1" spans="2:5">
      <c r="B33" s="73" t="s">
        <v>139</v>
      </c>
      <c r="C33" s="59" t="s">
        <v>35</v>
      </c>
      <c r="D33" s="71" t="s">
        <v>5</v>
      </c>
      <c r="E33" s="74" t="s">
        <v>140</v>
      </c>
    </row>
    <row r="34" ht="40" customHeight="1" spans="2:5">
      <c r="B34" s="73" t="s">
        <v>141</v>
      </c>
      <c r="C34" s="59" t="s">
        <v>35</v>
      </c>
      <c r="D34" s="71" t="s">
        <v>5</v>
      </c>
      <c r="E34" s="74" t="s">
        <v>142</v>
      </c>
    </row>
    <row r="35" ht="40" customHeight="1" spans="2:5">
      <c r="B35" s="73" t="s">
        <v>143</v>
      </c>
      <c r="C35" s="59" t="s">
        <v>35</v>
      </c>
      <c r="D35" s="71" t="s">
        <v>5</v>
      </c>
      <c r="E35" s="74" t="s">
        <v>144</v>
      </c>
    </row>
    <row r="36" ht="40" customHeight="1" spans="2:5">
      <c r="B36" s="73" t="s">
        <v>145</v>
      </c>
      <c r="C36" s="59" t="s">
        <v>35</v>
      </c>
      <c r="D36" s="71" t="s">
        <v>5</v>
      </c>
      <c r="E36" s="74" t="s">
        <v>146</v>
      </c>
    </row>
    <row r="37" ht="40" customHeight="1" spans="2:5">
      <c r="B37" s="75" t="s">
        <v>147</v>
      </c>
      <c r="C37" s="64" t="s">
        <v>35</v>
      </c>
      <c r="D37" s="72" t="s">
        <v>5</v>
      </c>
      <c r="E37" s="76" t="s">
        <v>148</v>
      </c>
    </row>
    <row r="38" ht="40" customHeight="1" spans="3:3">
      <c r="C38" s="49"/>
    </row>
    <row r="39" ht="46" customHeight="1" spans="2:5">
      <c r="B39" s="77" t="s">
        <v>149</v>
      </c>
      <c r="C39" s="78" t="s">
        <v>5</v>
      </c>
      <c r="D39" s="77" t="s">
        <v>5</v>
      </c>
      <c r="E39" s="77" t="s">
        <v>5</v>
      </c>
    </row>
  </sheetData>
  <mergeCells count="2">
    <mergeCell ref="F15:G15"/>
    <mergeCell ref="B2:G3"/>
  </mergeCells>
  <dataValidations count="3">
    <dataValidation type="list" sqref="C11">
      <formula1>",Green,Amber,Red"</formula1>
    </dataValidation>
    <dataValidation type="list" sqref="C12 C38 C33:C37 F7:F12">
      <formula1>"Yes,No"</formula1>
    </dataValidation>
    <dataValidation type="list" sqref="G18:G29">
      <formula1>"4,3,2,1,0,NE"</formula1>
    </dataValidation>
  </dataValidations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6" tint="0.6"/>
  </sheetPr>
  <dimension ref="B2:I27"/>
  <sheetViews>
    <sheetView showGridLines="0" workbookViewId="0">
      <selection activeCell="B2" sqref="B2:I3"/>
    </sheetView>
  </sheetViews>
  <sheetFormatPr defaultColWidth="9" defaultRowHeight="14.25"/>
  <cols>
    <col min="1" max="1" width="4" customWidth="1"/>
    <col min="2" max="2" width="34" customWidth="1"/>
    <col min="3" max="3" width="30" customWidth="1"/>
    <col min="4" max="4" width="15" customWidth="1"/>
    <col min="5" max="9" width="16" customWidth="1"/>
  </cols>
  <sheetData>
    <row r="2" spans="2:9">
      <c r="B2" s="14" t="s">
        <v>150</v>
      </c>
      <c r="C2" s="14"/>
      <c r="D2" s="14"/>
      <c r="E2" s="14"/>
      <c r="F2" s="14"/>
      <c r="G2" s="14"/>
      <c r="H2" s="14"/>
      <c r="I2" s="14"/>
    </row>
    <row r="3" spans="2:9">
      <c r="B3" s="14"/>
      <c r="C3" s="14"/>
      <c r="D3" s="14"/>
      <c r="E3" s="14"/>
      <c r="F3" s="14"/>
      <c r="G3" s="14"/>
      <c r="H3" s="14"/>
      <c r="I3" s="14"/>
    </row>
    <row r="5" ht="15" spans="2:9">
      <c r="B5" s="1" t="s">
        <v>151</v>
      </c>
      <c r="C5" s="2" t="s">
        <v>23</v>
      </c>
      <c r="E5" s="1" t="s">
        <v>152</v>
      </c>
      <c r="F5" s="4"/>
      <c r="G5" s="4"/>
      <c r="H5" s="4"/>
      <c r="I5" s="2"/>
    </row>
    <row r="6" ht="34" customHeight="1" spans="2:9">
      <c r="B6" s="32" t="s">
        <v>153</v>
      </c>
      <c r="C6" s="33" t="str">
        <f>IF('Health Check'!P16="Yes",TEXT(ROUND('Health Check'!P4,0),"0")&amp;"/100",'Health Check'!P19)</f>
        <v>Not enough evidence</v>
      </c>
      <c r="E6" s="15" t="s">
        <v>154</v>
      </c>
      <c r="F6" s="8"/>
      <c r="G6" s="8"/>
      <c r="H6" s="8"/>
      <c r="I6" s="6"/>
    </row>
    <row r="7" ht="34" customHeight="1" spans="2:9">
      <c r="B7" s="32" t="s">
        <v>24</v>
      </c>
      <c r="C7" s="33" t="str">
        <f>TEXT('Health Check'!P3,"0.0%")</f>
        <v>0.0%</v>
      </c>
      <c r="E7" s="15" t="s">
        <v>155</v>
      </c>
      <c r="F7" s="8"/>
      <c r="G7" s="8"/>
      <c r="H7" s="8"/>
      <c r="I7" s="6"/>
    </row>
    <row r="8" ht="34" customHeight="1" spans="2:9">
      <c r="B8" s="32" t="s">
        <v>156</v>
      </c>
      <c r="C8" s="33" t="str">
        <f>'Health Check'!P15</f>
        <v>Insufficient</v>
      </c>
      <c r="E8" s="15" t="s">
        <v>157</v>
      </c>
      <c r="F8" s="8"/>
      <c r="G8" s="8"/>
      <c r="H8" s="8"/>
      <c r="I8" s="6"/>
    </row>
    <row r="9" ht="34" customHeight="1" spans="2:9">
      <c r="B9" s="32" t="s">
        <v>158</v>
      </c>
      <c r="C9" s="33" t="str">
        <f>'Health Check'!P18</f>
        <v>Not enough evidence</v>
      </c>
      <c r="E9" s="34" t="s">
        <v>159</v>
      </c>
      <c r="F9" s="35"/>
      <c r="G9" s="35"/>
      <c r="H9" s="35"/>
      <c r="I9" s="47"/>
    </row>
    <row r="10" ht="29.25" spans="2:3">
      <c r="B10" s="36" t="s">
        <v>160</v>
      </c>
      <c r="C10" s="37" t="s">
        <v>161</v>
      </c>
    </row>
    <row r="13" ht="15" spans="2:5">
      <c r="B13" s="1" t="s">
        <v>67</v>
      </c>
      <c r="C13" s="4" t="s">
        <v>74</v>
      </c>
      <c r="D13" s="4" t="s">
        <v>75</v>
      </c>
      <c r="E13" s="2" t="s">
        <v>162</v>
      </c>
    </row>
    <row r="14" spans="2:5">
      <c r="B14" s="38" t="s">
        <v>80</v>
      </c>
      <c r="C14" s="39">
        <f>SUM('Health Check'!J18:J19)</f>
        <v>0</v>
      </c>
      <c r="D14" s="39">
        <f>SUM('Health Check'!K18:K19)</f>
        <v>0</v>
      </c>
      <c r="E14" s="40" t="str">
        <f t="shared" ref="E14:E20" si="0">IF(C14=0,"",D14/C14*100)</f>
        <v/>
      </c>
    </row>
    <row r="15" spans="2:5">
      <c r="B15" s="38" t="s">
        <v>91</v>
      </c>
      <c r="C15" s="39">
        <f>SUM('Health Check'!J20:J21)</f>
        <v>0</v>
      </c>
      <c r="D15" s="39">
        <f>SUM('Health Check'!K20:K21)</f>
        <v>0</v>
      </c>
      <c r="E15" s="40" t="str">
        <f t="shared" si="0"/>
        <v/>
      </c>
    </row>
    <row r="16" spans="2:5">
      <c r="B16" s="38" t="s">
        <v>100</v>
      </c>
      <c r="C16" s="39">
        <f>SUM('Health Check'!J22:J23)</f>
        <v>0</v>
      </c>
      <c r="D16" s="39">
        <f>SUM('Health Check'!K22:K23)</f>
        <v>0</v>
      </c>
      <c r="E16" s="40" t="str">
        <f t="shared" si="0"/>
        <v/>
      </c>
    </row>
    <row r="17" spans="2:5">
      <c r="B17" s="38" t="s">
        <v>109</v>
      </c>
      <c r="C17" s="39">
        <f>SUM('Health Check'!J24:J25)</f>
        <v>0</v>
      </c>
      <c r="D17" s="39">
        <f>SUM('Health Check'!K24:K25)</f>
        <v>0</v>
      </c>
      <c r="E17" s="40" t="str">
        <f t="shared" si="0"/>
        <v/>
      </c>
    </row>
    <row r="18" spans="2:5">
      <c r="B18" s="38" t="s">
        <v>118</v>
      </c>
      <c r="C18" s="39">
        <f>SUM('Health Check'!J26:J27)</f>
        <v>0</v>
      </c>
      <c r="D18" s="39">
        <f>SUM('Health Check'!K26:K27)</f>
        <v>0</v>
      </c>
      <c r="E18" s="40" t="str">
        <f t="shared" si="0"/>
        <v/>
      </c>
    </row>
    <row r="19" spans="2:5">
      <c r="B19" s="38" t="s">
        <v>127</v>
      </c>
      <c r="C19" s="39">
        <f>SUM('Health Check'!J28:J29)</f>
        <v>0</v>
      </c>
      <c r="D19" s="39">
        <f>SUM('Health Check'!K28:K29)</f>
        <v>0</v>
      </c>
      <c r="E19" s="40" t="str">
        <f t="shared" si="0"/>
        <v/>
      </c>
    </row>
    <row r="20" ht="15" spans="2:5">
      <c r="B20" s="41" t="s">
        <v>163</v>
      </c>
      <c r="C20" s="42">
        <f>'Health Check'!P3</f>
        <v>0</v>
      </c>
      <c r="D20" s="42">
        <f>SUM('Health Check'!K18:K29)</f>
        <v>0</v>
      </c>
      <c r="E20" s="43" t="str">
        <f t="shared" si="0"/>
        <v/>
      </c>
    </row>
    <row r="23" ht="15" spans="2:9">
      <c r="B23" s="44" t="s">
        <v>164</v>
      </c>
      <c r="C23" s="44"/>
      <c r="D23" s="44"/>
      <c r="E23" s="44"/>
      <c r="F23" s="44"/>
      <c r="G23" s="44"/>
      <c r="H23" s="44"/>
      <c r="I23" s="44"/>
    </row>
    <row r="24" ht="34" customHeight="1" spans="2:9">
      <c r="B24" s="45" t="s">
        <v>165</v>
      </c>
      <c r="C24" s="45"/>
      <c r="D24" s="45"/>
      <c r="E24" s="45"/>
      <c r="F24" s="45"/>
      <c r="G24" s="45"/>
      <c r="H24" s="45"/>
      <c r="I24" s="45"/>
    </row>
    <row r="25" ht="34" customHeight="1" spans="2:9">
      <c r="B25" s="45"/>
      <c r="C25" s="45"/>
      <c r="D25" s="45"/>
      <c r="E25" s="45"/>
      <c r="F25" s="45"/>
      <c r="G25" s="45"/>
      <c r="H25" s="45"/>
      <c r="I25" s="45"/>
    </row>
    <row r="26" ht="30" customHeight="1" spans="2:9">
      <c r="B26" s="46" t="s">
        <v>166</v>
      </c>
      <c r="C26" s="46"/>
      <c r="D26" s="46"/>
      <c r="E26" s="46"/>
      <c r="F26" s="46"/>
      <c r="G26" s="46"/>
      <c r="H26" s="46"/>
      <c r="I26" s="46"/>
    </row>
    <row r="27" ht="30" customHeight="1" spans="2:9">
      <c r="B27" s="46"/>
      <c r="C27" s="46"/>
      <c r="D27" s="46"/>
      <c r="E27" s="46"/>
      <c r="F27" s="46"/>
      <c r="G27" s="46"/>
      <c r="H27" s="46"/>
      <c r="I27" s="46"/>
    </row>
  </sheetData>
  <mergeCells count="9">
    <mergeCell ref="E5:I5"/>
    <mergeCell ref="E6:I6"/>
    <mergeCell ref="E7:I7"/>
    <mergeCell ref="E8:I8"/>
    <mergeCell ref="E9:I9"/>
    <mergeCell ref="B23:I23"/>
    <mergeCell ref="B2:I3"/>
    <mergeCell ref="B24:I25"/>
    <mergeCell ref="B26:I27"/>
  </mergeCells>
  <conditionalFormatting sqref="C9">
    <cfRule type="expression" dxfId="0" priority="1">
      <formula>C9="Green"</formula>
    </cfRule>
    <cfRule type="expression" dxfId="1" priority="2">
      <formula>OR(C9="Amber",C9="Amber — provisional")</formula>
    </cfRule>
    <cfRule type="expression" dxfId="2" priority="3">
      <formula>OR(C9="Red",C9="Red — provisional")</formula>
    </cfRule>
  </conditionalFormatting>
  <pageMargins left="0.7" right="0.7" top="0.75" bottom="0.75" header="0.3" footer="0.3"/>
  <headerFooter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G19"/>
  <sheetViews>
    <sheetView showGridLines="0" workbookViewId="0">
      <selection activeCell="B2" sqref="B2:G3"/>
    </sheetView>
  </sheetViews>
  <sheetFormatPr defaultColWidth="9" defaultRowHeight="14.25" outlineLevelCol="6"/>
  <cols>
    <col min="1" max="1" width="2.75" customWidth="1"/>
    <col min="2" max="2" width="10" customWidth="1"/>
    <col min="3" max="3" width="22" customWidth="1"/>
    <col min="4" max="4" width="12" customWidth="1"/>
    <col min="5" max="7" width="34" customWidth="1"/>
  </cols>
  <sheetData>
    <row r="2" spans="2:7">
      <c r="B2" s="14" t="s">
        <v>167</v>
      </c>
      <c r="C2" s="14"/>
      <c r="D2" s="14"/>
      <c r="E2" s="14"/>
      <c r="F2" s="14"/>
      <c r="G2" s="14"/>
    </row>
    <row r="3" spans="2:7">
      <c r="B3" s="14"/>
      <c r="C3" s="14"/>
      <c r="D3" s="14"/>
      <c r="E3" s="14"/>
      <c r="F3" s="14"/>
      <c r="G3" s="14"/>
    </row>
    <row r="5" ht="15" spans="2:7">
      <c r="B5" s="3" t="s">
        <v>66</v>
      </c>
      <c r="C5" s="3" t="s">
        <v>168</v>
      </c>
      <c r="D5" s="3" t="s">
        <v>71</v>
      </c>
      <c r="E5" s="3" t="s">
        <v>169</v>
      </c>
      <c r="F5" s="3" t="s">
        <v>170</v>
      </c>
      <c r="G5" s="3" t="s">
        <v>171</v>
      </c>
    </row>
    <row r="6" spans="2:7">
      <c r="B6" s="25" t="str">
        <f>IF(OR('Health Check'!G18="NE",'Health Check'!I18&lt;&gt;"",AND(ISNUMBER('Health Check'!G18),LEN(TRIM('Health Check'!H18))=0)),'Health Check'!B18,"")</f>
        <v/>
      </c>
      <c r="C6" s="26" t="str">
        <f>IF(B6&lt;&gt;"",'Health Check'!C18,"")</f>
        <v/>
      </c>
      <c r="D6" s="25" t="str">
        <f>IF(B6&lt;&gt;"",'Health Check'!G18,"")</f>
        <v/>
      </c>
      <c r="E6" s="26" t="str">
        <f>IF(B6&lt;&gt;"",IF('Health Check'!I18&lt;&gt;"",'Health Check'!I18,IF(AND(ISNUMBER('Health Check'!G18),LEN(TRIM('Health Check'!H18))=0),"Supporting evidence note required for this numeric rating.","Evidence not supplied for this check.")),"")</f>
        <v/>
      </c>
      <c r="F6" s="26" t="str">
        <f>IF(B6&lt;&gt;"",'Health Check'!E18,"")</f>
        <v/>
      </c>
      <c r="G6" s="26" t="str">
        <f t="shared" ref="G6:G17" si="0">IF(B6&lt;&gt;"","Missing evidence reduces coverage/confidence; it does not automatically mean poor delivery control.","")</f>
        <v/>
      </c>
    </row>
    <row r="7" spans="2:7">
      <c r="B7" s="25" t="str">
        <f>IF(OR('Health Check'!G19="NE",'Health Check'!I19&lt;&gt;"",AND(ISNUMBER('Health Check'!G19),LEN(TRIM('Health Check'!H19))=0)),'Health Check'!B19,"")</f>
        <v/>
      </c>
      <c r="C7" s="26" t="str">
        <f>IF(B7&lt;&gt;"",'Health Check'!C19,"")</f>
        <v/>
      </c>
      <c r="D7" s="25" t="str">
        <f>IF(B7&lt;&gt;"",'Health Check'!G19,"")</f>
        <v/>
      </c>
      <c r="E7" s="26" t="str">
        <f>IF(B7&lt;&gt;"",IF('Health Check'!I19&lt;&gt;"",'Health Check'!I19,IF(AND(ISNUMBER('Health Check'!G19),LEN(TRIM('Health Check'!H19))=0),"Supporting evidence note required for this numeric rating.","Evidence not supplied for this check.")),"")</f>
        <v/>
      </c>
      <c r="F7" s="26" t="str">
        <f>IF(B7&lt;&gt;"",'Health Check'!E19,"")</f>
        <v/>
      </c>
      <c r="G7" s="26" t="str">
        <f t="shared" si="0"/>
        <v/>
      </c>
    </row>
    <row r="8" spans="2:7">
      <c r="B8" s="25" t="str">
        <f>IF(OR('Health Check'!G20="NE",'Health Check'!I20&lt;&gt;"",AND(ISNUMBER('Health Check'!G20),LEN(TRIM('Health Check'!H20))=0)),'Health Check'!B20,"")</f>
        <v/>
      </c>
      <c r="C8" s="26" t="str">
        <f>IF(B8&lt;&gt;"",'Health Check'!C20,"")</f>
        <v/>
      </c>
      <c r="D8" s="25" t="str">
        <f>IF(B8&lt;&gt;"",'Health Check'!G20,"")</f>
        <v/>
      </c>
      <c r="E8" s="26" t="str">
        <f>IF(B8&lt;&gt;"",IF('Health Check'!I20&lt;&gt;"",'Health Check'!I20,IF(AND(ISNUMBER('Health Check'!G20),LEN(TRIM('Health Check'!H20))=0),"Supporting evidence note required for this numeric rating.","Evidence not supplied for this check.")),"")</f>
        <v/>
      </c>
      <c r="F8" s="26" t="str">
        <f>IF(B8&lt;&gt;"",'Health Check'!E20,"")</f>
        <v/>
      </c>
      <c r="G8" s="26" t="str">
        <f t="shared" si="0"/>
        <v/>
      </c>
    </row>
    <row r="9" spans="2:7">
      <c r="B9" s="25" t="str">
        <f>IF(OR('Health Check'!G21="NE",'Health Check'!I21&lt;&gt;"",AND(ISNUMBER('Health Check'!G21),LEN(TRIM('Health Check'!H21))=0)),'Health Check'!B21,"")</f>
        <v/>
      </c>
      <c r="C9" s="26" t="str">
        <f>IF(B9&lt;&gt;"",'Health Check'!C21,"")</f>
        <v/>
      </c>
      <c r="D9" s="25" t="str">
        <f>IF(B9&lt;&gt;"",'Health Check'!G21,"")</f>
        <v/>
      </c>
      <c r="E9" s="26" t="str">
        <f>IF(B9&lt;&gt;"",IF('Health Check'!I21&lt;&gt;"",'Health Check'!I21,IF(AND(ISNUMBER('Health Check'!G21),LEN(TRIM('Health Check'!H21))=0),"Supporting evidence note required for this numeric rating.","Evidence not supplied for this check.")),"")</f>
        <v/>
      </c>
      <c r="F9" s="26" t="str">
        <f>IF(B9&lt;&gt;"",'Health Check'!E21,"")</f>
        <v/>
      </c>
      <c r="G9" s="26" t="str">
        <f t="shared" si="0"/>
        <v/>
      </c>
    </row>
    <row r="10" spans="2:7">
      <c r="B10" s="25" t="str">
        <f>IF(OR('Health Check'!G22="NE",'Health Check'!I22&lt;&gt;"",AND(ISNUMBER('Health Check'!G22),LEN(TRIM('Health Check'!H22))=0)),'Health Check'!B22,"")</f>
        <v/>
      </c>
      <c r="C10" s="26" t="str">
        <f>IF(B10&lt;&gt;"",'Health Check'!C22,"")</f>
        <v/>
      </c>
      <c r="D10" s="25" t="str">
        <f>IF(B10&lt;&gt;"",'Health Check'!G22,"")</f>
        <v/>
      </c>
      <c r="E10" s="26" t="str">
        <f>IF(B10&lt;&gt;"",IF('Health Check'!I22&lt;&gt;"",'Health Check'!I22,IF(AND(ISNUMBER('Health Check'!G22),LEN(TRIM('Health Check'!H22))=0),"Supporting evidence note required for this numeric rating.","Evidence not supplied for this check.")),"")</f>
        <v/>
      </c>
      <c r="F10" s="26" t="str">
        <f>IF(B10&lt;&gt;"",'Health Check'!E22,"")</f>
        <v/>
      </c>
      <c r="G10" s="26" t="str">
        <f t="shared" si="0"/>
        <v/>
      </c>
    </row>
    <row r="11" spans="2:7">
      <c r="B11" s="25" t="str">
        <f>IF(OR('Health Check'!G23="NE",'Health Check'!I23&lt;&gt;"",AND(ISNUMBER('Health Check'!G23),LEN(TRIM('Health Check'!H23))=0)),'Health Check'!B23,"")</f>
        <v/>
      </c>
      <c r="C11" s="26" t="str">
        <f>IF(B11&lt;&gt;"",'Health Check'!C23,"")</f>
        <v/>
      </c>
      <c r="D11" s="25" t="str">
        <f>IF(B11&lt;&gt;"",'Health Check'!G23,"")</f>
        <v/>
      </c>
      <c r="E11" s="26" t="str">
        <f>IF(B11&lt;&gt;"",IF('Health Check'!I23&lt;&gt;"",'Health Check'!I23,IF(AND(ISNUMBER('Health Check'!G23),LEN(TRIM('Health Check'!H23))=0),"Supporting evidence note required for this numeric rating.","Evidence not supplied for this check.")),"")</f>
        <v/>
      </c>
      <c r="F11" s="26" t="str">
        <f>IF(B11&lt;&gt;"",'Health Check'!E23,"")</f>
        <v/>
      </c>
      <c r="G11" s="26" t="str">
        <f t="shared" si="0"/>
        <v/>
      </c>
    </row>
    <row r="12" spans="2:7">
      <c r="B12" s="25" t="str">
        <f>IF(OR('Health Check'!G24="NE",'Health Check'!I24&lt;&gt;"",AND(ISNUMBER('Health Check'!G24),LEN(TRIM('Health Check'!H24))=0)),'Health Check'!B24,"")</f>
        <v/>
      </c>
      <c r="C12" s="26" t="str">
        <f>IF(B12&lt;&gt;"",'Health Check'!C24,"")</f>
        <v/>
      </c>
      <c r="D12" s="25" t="str">
        <f>IF(B12&lt;&gt;"",'Health Check'!G24,"")</f>
        <v/>
      </c>
      <c r="E12" s="26" t="str">
        <f>IF(B12&lt;&gt;"",IF('Health Check'!I24&lt;&gt;"",'Health Check'!I24,IF(AND(ISNUMBER('Health Check'!G24),LEN(TRIM('Health Check'!H24))=0),"Supporting evidence note required for this numeric rating.","Evidence not supplied for this check.")),"")</f>
        <v/>
      </c>
      <c r="F12" s="26" t="str">
        <f>IF(B12&lt;&gt;"",'Health Check'!E24,"")</f>
        <v/>
      </c>
      <c r="G12" s="26" t="str">
        <f t="shared" si="0"/>
        <v/>
      </c>
    </row>
    <row r="13" spans="2:7">
      <c r="B13" s="25" t="str">
        <f>IF(OR('Health Check'!G25="NE",'Health Check'!I25&lt;&gt;"",AND(ISNUMBER('Health Check'!G25),LEN(TRIM('Health Check'!H25))=0)),'Health Check'!B25,"")</f>
        <v/>
      </c>
      <c r="C13" s="26" t="str">
        <f>IF(B13&lt;&gt;"",'Health Check'!C25,"")</f>
        <v/>
      </c>
      <c r="D13" s="25" t="str">
        <f>IF(B13&lt;&gt;"",'Health Check'!G25,"")</f>
        <v/>
      </c>
      <c r="E13" s="26" t="str">
        <f>IF(B13&lt;&gt;"",IF('Health Check'!I25&lt;&gt;"",'Health Check'!I25,IF(AND(ISNUMBER('Health Check'!G25),LEN(TRIM('Health Check'!H25))=0),"Supporting evidence note required for this numeric rating.","Evidence not supplied for this check.")),"")</f>
        <v/>
      </c>
      <c r="F13" s="26" t="str">
        <f>IF(B13&lt;&gt;"",'Health Check'!E25,"")</f>
        <v/>
      </c>
      <c r="G13" s="26" t="str">
        <f t="shared" si="0"/>
        <v/>
      </c>
    </row>
    <row r="14" spans="2:7">
      <c r="B14" s="25" t="str">
        <f>IF(OR('Health Check'!G26="NE",'Health Check'!I26&lt;&gt;"",AND(ISNUMBER('Health Check'!G26),LEN(TRIM('Health Check'!H26))=0)),'Health Check'!B26,"")</f>
        <v/>
      </c>
      <c r="C14" s="26" t="str">
        <f>IF(B14&lt;&gt;"",'Health Check'!C26,"")</f>
        <v/>
      </c>
      <c r="D14" s="25" t="str">
        <f>IF(B14&lt;&gt;"",'Health Check'!G26,"")</f>
        <v/>
      </c>
      <c r="E14" s="26" t="str">
        <f>IF(B14&lt;&gt;"",IF('Health Check'!I26&lt;&gt;"",'Health Check'!I26,IF(AND(ISNUMBER('Health Check'!G26),LEN(TRIM('Health Check'!H26))=0),"Supporting evidence note required for this numeric rating.","Evidence not supplied for this check.")),"")</f>
        <v/>
      </c>
      <c r="F14" s="26" t="str">
        <f>IF(B14&lt;&gt;"",'Health Check'!E26,"")</f>
        <v/>
      </c>
      <c r="G14" s="26" t="str">
        <f t="shared" si="0"/>
        <v/>
      </c>
    </row>
    <row r="15" spans="2:7">
      <c r="B15" s="25" t="str">
        <f>IF(OR('Health Check'!G27="NE",'Health Check'!I27&lt;&gt;"",AND(ISNUMBER('Health Check'!G27),LEN(TRIM('Health Check'!H27))=0)),'Health Check'!B27,"")</f>
        <v/>
      </c>
      <c r="C15" s="26" t="str">
        <f>IF(B15&lt;&gt;"",'Health Check'!C27,"")</f>
        <v/>
      </c>
      <c r="D15" s="25" t="str">
        <f>IF(B15&lt;&gt;"",'Health Check'!G27,"")</f>
        <v/>
      </c>
      <c r="E15" s="26" t="str">
        <f>IF(B15&lt;&gt;"",IF('Health Check'!I27&lt;&gt;"",'Health Check'!I27,IF(AND(ISNUMBER('Health Check'!G27),LEN(TRIM('Health Check'!H27))=0),"Supporting evidence note required for this numeric rating.","Evidence not supplied for this check.")),"")</f>
        <v/>
      </c>
      <c r="F15" s="26" t="str">
        <f>IF(B15&lt;&gt;"",'Health Check'!E27,"")</f>
        <v/>
      </c>
      <c r="G15" s="26" t="str">
        <f t="shared" si="0"/>
        <v/>
      </c>
    </row>
    <row r="16" spans="2:7">
      <c r="B16" s="25" t="str">
        <f>IF(OR('Health Check'!G28="NE",'Health Check'!I28&lt;&gt;"",AND(ISNUMBER('Health Check'!G28),LEN(TRIM('Health Check'!H28))=0)),'Health Check'!B28,"")</f>
        <v/>
      </c>
      <c r="C16" s="26" t="str">
        <f>IF(B16&lt;&gt;"",'Health Check'!C28,"")</f>
        <v/>
      </c>
      <c r="D16" s="25" t="str">
        <f>IF(B16&lt;&gt;"",'Health Check'!G28,"")</f>
        <v/>
      </c>
      <c r="E16" s="26" t="str">
        <f>IF(B16&lt;&gt;"",IF('Health Check'!I28&lt;&gt;"",'Health Check'!I28,IF(AND(ISNUMBER('Health Check'!G28),LEN(TRIM('Health Check'!H28))=0),"Supporting evidence note required for this numeric rating.","Evidence not supplied for this check.")),"")</f>
        <v/>
      </c>
      <c r="F16" s="26" t="str">
        <f>IF(B16&lt;&gt;"",'Health Check'!E28,"")</f>
        <v/>
      </c>
      <c r="G16" s="26" t="str">
        <f t="shared" si="0"/>
        <v/>
      </c>
    </row>
    <row r="17" spans="2:7">
      <c r="B17" s="25" t="str">
        <f>IF(OR('Health Check'!G29="NE",'Health Check'!I29&lt;&gt;"",AND(ISNUMBER('Health Check'!G29),LEN(TRIM('Health Check'!H29))=0)),'Health Check'!B29,"")</f>
        <v/>
      </c>
      <c r="C17" s="26" t="str">
        <f>IF(B17&lt;&gt;"",'Health Check'!C29,"")</f>
        <v/>
      </c>
      <c r="D17" s="25" t="str">
        <f>IF(B17&lt;&gt;"",'Health Check'!G29,"")</f>
        <v/>
      </c>
      <c r="E17" s="26" t="str">
        <f>IF(B17&lt;&gt;"",IF('Health Check'!I29&lt;&gt;"",'Health Check'!I29,IF(AND(ISNUMBER('Health Check'!G29),LEN(TRIM('Health Check'!H29))=0),"Supporting evidence note required for this numeric rating.","Evidence not supplied for this check.")),"")</f>
        <v/>
      </c>
      <c r="F17" s="26" t="str">
        <f>IF(B17&lt;&gt;"",'Health Check'!E29,"")</f>
        <v/>
      </c>
      <c r="G17" s="26" t="str">
        <f t="shared" si="0"/>
        <v/>
      </c>
    </row>
    <row r="19" spans="2:7">
      <c r="B19" s="23" t="s">
        <v>172</v>
      </c>
      <c r="C19" s="23"/>
      <c r="D19" s="23"/>
      <c r="E19" s="23"/>
      <c r="F19" s="23"/>
      <c r="G19" s="23"/>
    </row>
  </sheetData>
  <mergeCells count="2">
    <mergeCell ref="B19:G19"/>
    <mergeCell ref="B2:G3"/>
  </mergeCell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G20"/>
  <sheetViews>
    <sheetView showGridLines="0" workbookViewId="0">
      <selection activeCell="B2" sqref="B2:G3"/>
    </sheetView>
  </sheetViews>
  <sheetFormatPr defaultColWidth="9" defaultRowHeight="14.25" outlineLevelCol="6"/>
  <cols>
    <col min="1" max="1" width="3.375" customWidth="1"/>
    <col min="2" max="2" width="10" customWidth="1"/>
    <col min="3" max="3" width="22" customWidth="1"/>
    <col min="4" max="5" width="12" customWidth="1"/>
    <col min="6" max="7" width="36" customWidth="1"/>
  </cols>
  <sheetData>
    <row r="2" spans="2:7">
      <c r="B2" s="14" t="s">
        <v>173</v>
      </c>
      <c r="C2" s="14"/>
      <c r="D2" s="14"/>
      <c r="E2" s="14"/>
      <c r="F2" s="14"/>
      <c r="G2" s="14"/>
    </row>
    <row r="3" spans="2:7">
      <c r="B3" s="14"/>
      <c r="C3" s="14"/>
      <c r="D3" s="14"/>
      <c r="E3" s="14"/>
      <c r="F3" s="14"/>
      <c r="G3" s="14"/>
    </row>
    <row r="5" ht="15" spans="2:7">
      <c r="B5" s="1" t="s">
        <v>66</v>
      </c>
      <c r="C5" s="4" t="s">
        <v>174</v>
      </c>
      <c r="D5" s="4" t="s">
        <v>175</v>
      </c>
      <c r="E5" s="4" t="s">
        <v>76</v>
      </c>
      <c r="F5" s="4" t="s">
        <v>176</v>
      </c>
      <c r="G5" s="2" t="s">
        <v>177</v>
      </c>
    </row>
    <row r="6" ht="28.5" spans="2:7">
      <c r="B6" s="24" t="str">
        <f>'Health Check'!B18</f>
        <v>H1</v>
      </c>
      <c r="C6" s="25" t="str">
        <f>'Health Check'!C18</f>
        <v>Delivery trajectory</v>
      </c>
      <c r="D6" s="25" t="str">
        <f>IF('Health Check'!G18="","",'Health Check'!G18)</f>
        <v/>
      </c>
      <c r="E6" s="25" t="str">
        <f>'Health Check'!L18</f>
        <v>Not rated</v>
      </c>
      <c r="F6" s="26" t="str">
        <f>'Health Check'!M18</f>
        <v>Confirm one major commitment, milestone and target date; clarify the current baseline.</v>
      </c>
      <c r="G6" s="27" t="str">
        <f>IF('Health Check'!H18="","",'Health Check'!H18)</f>
        <v/>
      </c>
    </row>
    <row r="7" ht="42.75" spans="2:7">
      <c r="B7" s="24" t="str">
        <f>'Health Check'!B19</f>
        <v>H2</v>
      </c>
      <c r="C7" s="25" t="str">
        <f>'Health Check'!C19</f>
        <v>Delivery trajectory</v>
      </c>
      <c r="D7" s="25" t="str">
        <f>IF('Health Check'!G19="","",'Health Check'!G19)</f>
        <v/>
      </c>
      <c r="E7" s="25" t="str">
        <f>'Health Check'!L19</f>
        <v>Not rated</v>
      </c>
      <c r="F7" s="26" t="str">
        <f>'Health Check'!M19</f>
        <v>Compare actual progress with plan; update forecast and recovery/reforecast where needed.</v>
      </c>
      <c r="G7" s="27" t="str">
        <f>IF('Health Check'!H19="","",'Health Check'!H19)</f>
        <v/>
      </c>
    </row>
    <row r="8" ht="28.5" spans="2:7">
      <c r="B8" s="24" t="str">
        <f>'Health Check'!B20</f>
        <v>R1</v>
      </c>
      <c r="C8" s="25" t="str">
        <f>'Health Check'!C20</f>
        <v>Risks &amp; issues</v>
      </c>
      <c r="D8" s="25" t="str">
        <f>IF('Health Check'!G20="","",'Health Check'!G20)</f>
        <v/>
      </c>
      <c r="E8" s="25" t="str">
        <f>'Health Check'!L20</f>
        <v>Not rated</v>
      </c>
      <c r="F8" s="26" t="str">
        <f>'Health Check'!M20</f>
        <v>List the current material delivery risks/issues and their delivery impact.</v>
      </c>
      <c r="G8" s="27" t="str">
        <f>IF('Health Check'!H20="","",'Health Check'!H20)</f>
        <v/>
      </c>
    </row>
    <row r="9" ht="42.75" spans="2:7">
      <c r="B9" s="24" t="str">
        <f>'Health Check'!B21</f>
        <v>R2</v>
      </c>
      <c r="C9" s="25" t="str">
        <f>'Health Check'!C21</f>
        <v>Risks &amp; issues</v>
      </c>
      <c r="D9" s="25" t="str">
        <f>IF('Health Check'!G21="","",'Health Check'!G21)</f>
        <v/>
      </c>
      <c r="E9" s="25" t="str">
        <f>'Health Check'!L21</f>
        <v>Not rated</v>
      </c>
      <c r="F9" s="26" t="str">
        <f>'Health Check'!M21</f>
        <v>Assign accountable owners, response dates and escalation paths to material risks/issues.</v>
      </c>
      <c r="G9" s="27" t="str">
        <f>IF('Health Check'!H21="","",'Health Check'!H21)</f>
        <v/>
      </c>
    </row>
    <row r="10" ht="28.5" spans="2:7">
      <c r="B10" s="24" t="str">
        <f>'Health Check'!B22</f>
        <v>D1</v>
      </c>
      <c r="C10" s="25" t="str">
        <f>'Health Check'!C22</f>
        <v>Decisions &amp; dependencies</v>
      </c>
      <c r="D10" s="25" t="str">
        <f>IF('Health Check'!G22="","",'Health Check'!G22)</f>
        <v/>
      </c>
      <c r="E10" s="25" t="str">
        <f>'Health Check'!L22</f>
        <v>Not rated</v>
      </c>
      <c r="F10" s="26" t="str">
        <f>'Health Check'!M22</f>
        <v>List unresolved decisions and critical dependencies that can affect delivery.</v>
      </c>
      <c r="G10" s="27" t="str">
        <f>IF('Health Check'!H22="","",'Health Check'!H22)</f>
        <v/>
      </c>
    </row>
    <row r="11" ht="28.5" spans="2:7">
      <c r="B11" s="24" t="str">
        <f>'Health Check'!B23</f>
        <v>D2</v>
      </c>
      <c r="C11" s="25" t="str">
        <f>'Health Check'!C23</f>
        <v>Decisions &amp; dependencies</v>
      </c>
      <c r="D11" s="25" t="str">
        <f>IF('Health Check'!G23="","",'Health Check'!G23)</f>
        <v/>
      </c>
      <c r="E11" s="25" t="str">
        <f>'Health Check'!L23</f>
        <v>Not rated</v>
      </c>
      <c r="F11" s="26" t="str">
        <f>'Health Check'!M23</f>
        <v>Assign owners/dates and actively track decision/dependency impact and aging.</v>
      </c>
      <c r="G11" s="27" t="str">
        <f>IF('Health Check'!H23="","",'Health Check'!H23)</f>
        <v/>
      </c>
    </row>
    <row r="12" ht="42.75" spans="2:7">
      <c r="B12" s="24" t="str">
        <f>'Health Check'!B24</f>
        <v>S1</v>
      </c>
      <c r="C12" s="25" t="str">
        <f>'Health Check'!C24</f>
        <v>Scope &amp; requirements</v>
      </c>
      <c r="D12" s="25" t="str">
        <f>IF('Health Check'!G24="","",'Health Check'!G24)</f>
        <v/>
      </c>
      <c r="E12" s="25" t="str">
        <f>'Health Check'!L24</f>
        <v>Not rated</v>
      </c>
      <c r="F12" s="26" t="str">
        <f>'Health Check'!M24</f>
        <v>Confirm current scope and ensure material changes are explicitly approved and planned.</v>
      </c>
      <c r="G12" s="27" t="str">
        <f>IF('Health Check'!H24="","",'Health Check'!H24)</f>
        <v/>
      </c>
    </row>
    <row r="13" ht="42.75" spans="2:7">
      <c r="B13" s="24" t="str">
        <f>'Health Check'!B25</f>
        <v>S2</v>
      </c>
      <c r="C13" s="25" t="str">
        <f>'Health Check'!C25</f>
        <v>Scope &amp; requirements</v>
      </c>
      <c r="D13" s="25" t="str">
        <f>IF('Health Check'!G25="","",'Health Check'!G25)</f>
        <v/>
      </c>
      <c r="E13" s="25" t="str">
        <f>'Health Check'!L25</f>
        <v>Not rated</v>
      </c>
      <c r="F13" s="26" t="str">
        <f>'Health Check'!M25</f>
        <v>Clarify acceptance criteria and any stakeholder/requirement implications affecting delivery.</v>
      </c>
      <c r="G13" s="27" t="str">
        <f>IF('Health Check'!H25="","",'Health Check'!H25)</f>
        <v/>
      </c>
    </row>
    <row r="14" ht="28.5" spans="2:7">
      <c r="B14" s="24" t="str">
        <f>'Health Check'!B26</f>
        <v>A1</v>
      </c>
      <c r="C14" s="25" t="str">
        <f>'Health Check'!C26</f>
        <v>Ownership &amp; execution</v>
      </c>
      <c r="D14" s="25" t="str">
        <f>IF('Health Check'!G26="","",'Health Check'!G26)</f>
        <v/>
      </c>
      <c r="E14" s="25" t="str">
        <f>'Health Check'!L26</f>
        <v>Not rated</v>
      </c>
      <c r="F14" s="26" t="str">
        <f>'Health Check'!M26</f>
        <v>Assign owners and due dates to material actions; close or replan stale actions.</v>
      </c>
      <c r="G14" s="27" t="str">
        <f>IF('Health Check'!H26="","",'Health Check'!H26)</f>
        <v/>
      </c>
    </row>
    <row r="15" ht="28.5" spans="2:7">
      <c r="B15" s="24" t="str">
        <f>'Health Check'!B27</f>
        <v>A2</v>
      </c>
      <c r="C15" s="25" t="str">
        <f>'Health Check'!C27</f>
        <v>Ownership &amp; execution</v>
      </c>
      <c r="D15" s="25" t="str">
        <f>IF('Health Check'!G27="","",'Health Check'!G27)</f>
        <v/>
      </c>
      <c r="E15" s="25" t="str">
        <f>'Health Check'!L27</f>
        <v>Not rated</v>
      </c>
      <c r="F15" s="26" t="str">
        <f>'Health Check'!M27</f>
        <v>Resolve cross-team/stakeholder alignment gaps and confirm the next handoffs.</v>
      </c>
      <c r="G15" s="27" t="str">
        <f>IF('Health Check'!H27="","",'Health Check'!H27)</f>
        <v/>
      </c>
    </row>
    <row r="16" ht="28.5" spans="2:7">
      <c r="B16" s="24" t="str">
        <f>'Health Check'!B28</f>
        <v>E1</v>
      </c>
      <c r="C16" s="25" t="str">
        <f>'Health Check'!C28</f>
        <v>Reporting &amp; evidence</v>
      </c>
      <c r="D16" s="25" t="str">
        <f>IF('Health Check'!G28="","",'Health Check'!G28)</f>
        <v/>
      </c>
      <c r="E16" s="25" t="str">
        <f>'Health Check'!L28</f>
        <v>Not rated</v>
      </c>
      <c r="F16" s="26" t="str">
        <f>'Health Check'!M28</f>
        <v>Support status/RAG claims with dated delivery facts rather than assertion alone.</v>
      </c>
      <c r="G16" s="27" t="str">
        <f>IF('Health Check'!H28="","",'Health Check'!H28)</f>
        <v/>
      </c>
    </row>
    <row r="17" ht="29.25" spans="2:7">
      <c r="B17" s="28" t="str">
        <f>'Health Check'!B29</f>
        <v>E2</v>
      </c>
      <c r="C17" s="29" t="str">
        <f>'Health Check'!C29</f>
        <v>Reporting &amp; evidence</v>
      </c>
      <c r="D17" s="29" t="str">
        <f>IF('Health Check'!G29="","",'Health Check'!G29)</f>
        <v/>
      </c>
      <c r="E17" s="29" t="str">
        <f>'Health Check'!L29</f>
        <v>Not rated</v>
      </c>
      <c r="F17" s="30" t="str">
        <f>'Health Check'!M29</f>
        <v>Reconcile stale/conflicting updates and make material evidence gaps explicit.</v>
      </c>
      <c r="G17" s="31" t="str">
        <f>IF('Health Check'!H29="","",'Health Check'!H29)</f>
        <v/>
      </c>
    </row>
    <row r="19" spans="2:7">
      <c r="B19" s="23" t="s">
        <v>178</v>
      </c>
      <c r="C19" s="23"/>
      <c r="D19" s="23"/>
      <c r="E19" s="23"/>
      <c r="F19" s="23"/>
      <c r="G19" s="23"/>
    </row>
    <row r="20" spans="2:7">
      <c r="B20" s="23"/>
      <c r="C20" s="23"/>
      <c r="D20" s="23"/>
      <c r="E20" s="23"/>
      <c r="F20" s="23"/>
      <c r="G20" s="23"/>
    </row>
  </sheetData>
  <mergeCells count="2">
    <mergeCell ref="B19:G20"/>
    <mergeCell ref="B2:G3"/>
  </mergeCells>
  <conditionalFormatting sqref="E6:E17">
    <cfRule type="expression" dxfId="2" priority="1">
      <formula>E6="High"</formula>
    </cfRule>
    <cfRule type="expression" dxfId="1" priority="2">
      <formula>E6="Medium"</formula>
    </cfRule>
    <cfRule type="expression" dxfId="3" priority="3">
      <formula>E6="Evidence gap"</formula>
    </cfRule>
    <cfRule type="expression" dxfId="0" priority="4">
      <formula>E6="None"</formula>
    </cfRule>
  </conditionalFormatting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I20"/>
  <sheetViews>
    <sheetView showGridLines="0" workbookViewId="0">
      <selection activeCell="B2" sqref="B2:I3"/>
    </sheetView>
  </sheetViews>
  <sheetFormatPr defaultColWidth="9" defaultRowHeight="14.25"/>
  <cols>
    <col min="1" max="1" width="2.75" customWidth="1"/>
    <col min="2" max="2" width="13" customWidth="1"/>
    <col min="3" max="3" width="13.75" customWidth="1"/>
    <col min="4" max="5" width="34" customWidth="1"/>
    <col min="6" max="6" width="16" customWidth="1"/>
    <col min="7" max="7" width="19.5" customWidth="1"/>
    <col min="8" max="8" width="16" customWidth="1"/>
    <col min="9" max="9" width="28" customWidth="1"/>
  </cols>
  <sheetData>
    <row r="2" spans="2:9">
      <c r="B2" s="14" t="s">
        <v>179</v>
      </c>
      <c r="C2" s="14"/>
      <c r="D2" s="14"/>
      <c r="E2" s="14"/>
      <c r="F2" s="14"/>
      <c r="G2" s="14"/>
      <c r="H2" s="14"/>
      <c r="I2" s="14"/>
    </row>
    <row r="3" spans="2:9">
      <c r="B3" s="14"/>
      <c r="C3" s="14"/>
      <c r="D3" s="14"/>
      <c r="E3" s="14"/>
      <c r="F3" s="14"/>
      <c r="G3" s="14"/>
      <c r="H3" s="14"/>
      <c r="I3" s="14"/>
    </row>
    <row r="5" ht="15" spans="2:9">
      <c r="B5" s="1" t="s">
        <v>66</v>
      </c>
      <c r="C5" s="4" t="s">
        <v>180</v>
      </c>
      <c r="D5" s="4" t="s">
        <v>181</v>
      </c>
      <c r="E5" s="4" t="s">
        <v>182</v>
      </c>
      <c r="F5" s="4" t="s">
        <v>76</v>
      </c>
      <c r="G5" s="4" t="s">
        <v>67</v>
      </c>
      <c r="H5" s="4" t="s">
        <v>70</v>
      </c>
      <c r="I5" s="2" t="s">
        <v>183</v>
      </c>
    </row>
    <row r="6" ht="28.5" spans="2:9">
      <c r="B6" s="5" t="s">
        <v>79</v>
      </c>
      <c r="C6" s="16">
        <v>4</v>
      </c>
      <c r="D6" s="8" t="s">
        <v>184</v>
      </c>
      <c r="E6" s="19" t="s">
        <v>5</v>
      </c>
      <c r="F6" s="16" t="s">
        <v>185</v>
      </c>
      <c r="G6" s="20" t="s">
        <v>80</v>
      </c>
      <c r="H6" s="12">
        <v>0.125</v>
      </c>
      <c r="I6" s="6" t="s">
        <v>186</v>
      </c>
    </row>
    <row r="7" ht="28.5" spans="2:9">
      <c r="B7" s="5" t="s">
        <v>85</v>
      </c>
      <c r="C7" s="16">
        <v>4</v>
      </c>
      <c r="D7" s="8" t="s">
        <v>187</v>
      </c>
      <c r="E7" s="19" t="s">
        <v>5</v>
      </c>
      <c r="F7" s="16" t="s">
        <v>185</v>
      </c>
      <c r="G7" s="20" t="s">
        <v>80</v>
      </c>
      <c r="H7" s="12">
        <v>0.125</v>
      </c>
      <c r="I7" s="6" t="s">
        <v>186</v>
      </c>
    </row>
    <row r="8" ht="28.5" spans="2:9">
      <c r="B8" s="5" t="s">
        <v>90</v>
      </c>
      <c r="C8" s="16">
        <v>3</v>
      </c>
      <c r="D8" s="8" t="s">
        <v>188</v>
      </c>
      <c r="E8" s="19" t="s">
        <v>5</v>
      </c>
      <c r="F8" s="16" t="s">
        <v>189</v>
      </c>
      <c r="G8" s="20" t="s">
        <v>91</v>
      </c>
      <c r="H8" s="12">
        <v>0.075</v>
      </c>
      <c r="I8" s="6" t="s">
        <v>186</v>
      </c>
    </row>
    <row r="9" ht="28.5" spans="2:9">
      <c r="B9" s="5" t="s">
        <v>95</v>
      </c>
      <c r="C9" s="16">
        <v>4</v>
      </c>
      <c r="D9" s="8" t="s">
        <v>190</v>
      </c>
      <c r="E9" s="19" t="s">
        <v>5</v>
      </c>
      <c r="F9" s="16" t="s">
        <v>185</v>
      </c>
      <c r="G9" s="20" t="s">
        <v>91</v>
      </c>
      <c r="H9" s="12">
        <v>0.075</v>
      </c>
      <c r="I9" s="6" t="s">
        <v>186</v>
      </c>
    </row>
    <row r="10" ht="28.5" spans="2:9">
      <c r="B10" s="5" t="s">
        <v>99</v>
      </c>
      <c r="C10" s="16">
        <v>4</v>
      </c>
      <c r="D10" s="8" t="s">
        <v>191</v>
      </c>
      <c r="E10" s="19" t="s">
        <v>5</v>
      </c>
      <c r="F10" s="16" t="s">
        <v>185</v>
      </c>
      <c r="G10" s="20" t="s">
        <v>100</v>
      </c>
      <c r="H10" s="12">
        <v>0.1</v>
      </c>
      <c r="I10" s="6" t="s">
        <v>186</v>
      </c>
    </row>
    <row r="11" ht="28.5" spans="2:9">
      <c r="B11" s="5" t="s">
        <v>104</v>
      </c>
      <c r="C11" s="16">
        <v>3</v>
      </c>
      <c r="D11" s="8" t="s">
        <v>192</v>
      </c>
      <c r="E11" s="19" t="s">
        <v>5</v>
      </c>
      <c r="F11" s="16" t="s">
        <v>189</v>
      </c>
      <c r="G11" s="20" t="s">
        <v>100</v>
      </c>
      <c r="H11" s="12">
        <v>0.1</v>
      </c>
      <c r="I11" s="6" t="s">
        <v>186</v>
      </c>
    </row>
    <row r="12" ht="28.5" spans="2:9">
      <c r="B12" s="5" t="s">
        <v>108</v>
      </c>
      <c r="C12" s="16">
        <v>4</v>
      </c>
      <c r="D12" s="8" t="s">
        <v>193</v>
      </c>
      <c r="E12" s="19" t="s">
        <v>5</v>
      </c>
      <c r="F12" s="16" t="s">
        <v>185</v>
      </c>
      <c r="G12" s="20" t="s">
        <v>109</v>
      </c>
      <c r="H12" s="12">
        <v>0.05</v>
      </c>
      <c r="I12" s="6" t="s">
        <v>186</v>
      </c>
    </row>
    <row r="13" ht="28.5" spans="2:9">
      <c r="B13" s="5" t="s">
        <v>113</v>
      </c>
      <c r="C13" s="16">
        <v>4</v>
      </c>
      <c r="D13" s="8" t="s">
        <v>194</v>
      </c>
      <c r="E13" s="19" t="s">
        <v>5</v>
      </c>
      <c r="F13" s="16" t="s">
        <v>185</v>
      </c>
      <c r="G13" s="20" t="s">
        <v>109</v>
      </c>
      <c r="H13" s="12">
        <v>0.05</v>
      </c>
      <c r="I13" s="6" t="s">
        <v>186</v>
      </c>
    </row>
    <row r="14" ht="28.5" spans="2:9">
      <c r="B14" s="5" t="s">
        <v>117</v>
      </c>
      <c r="C14" s="16">
        <v>4</v>
      </c>
      <c r="D14" s="8" t="s">
        <v>195</v>
      </c>
      <c r="E14" s="19" t="s">
        <v>5</v>
      </c>
      <c r="F14" s="16" t="s">
        <v>185</v>
      </c>
      <c r="G14" s="20" t="s">
        <v>118</v>
      </c>
      <c r="H14" s="12">
        <v>0.075</v>
      </c>
      <c r="I14" s="6" t="s">
        <v>186</v>
      </c>
    </row>
    <row r="15" ht="28.5" spans="2:9">
      <c r="B15" s="5" t="s">
        <v>122</v>
      </c>
      <c r="C15" s="16">
        <v>4</v>
      </c>
      <c r="D15" s="8" t="s">
        <v>196</v>
      </c>
      <c r="E15" s="19" t="s">
        <v>5</v>
      </c>
      <c r="F15" s="16" t="s">
        <v>185</v>
      </c>
      <c r="G15" s="20" t="s">
        <v>118</v>
      </c>
      <c r="H15" s="12">
        <v>0.075</v>
      </c>
      <c r="I15" s="6" t="s">
        <v>186</v>
      </c>
    </row>
    <row r="16" ht="28.5" spans="2:9">
      <c r="B16" s="5" t="s">
        <v>126</v>
      </c>
      <c r="C16" s="16">
        <v>4</v>
      </c>
      <c r="D16" s="8" t="s">
        <v>197</v>
      </c>
      <c r="E16" s="19" t="s">
        <v>5</v>
      </c>
      <c r="F16" s="16" t="s">
        <v>185</v>
      </c>
      <c r="G16" s="20" t="s">
        <v>127</v>
      </c>
      <c r="H16" s="12">
        <v>0.075</v>
      </c>
      <c r="I16" s="6" t="s">
        <v>186</v>
      </c>
    </row>
    <row r="17" ht="29.25" spans="2:9">
      <c r="B17" s="9" t="s">
        <v>131</v>
      </c>
      <c r="C17" s="18">
        <v>4</v>
      </c>
      <c r="D17" s="11" t="s">
        <v>198</v>
      </c>
      <c r="E17" s="21" t="s">
        <v>5</v>
      </c>
      <c r="F17" s="18" t="s">
        <v>185</v>
      </c>
      <c r="G17" s="22" t="s">
        <v>127</v>
      </c>
      <c r="H17" s="13">
        <v>0.075</v>
      </c>
      <c r="I17" s="10" t="s">
        <v>186</v>
      </c>
    </row>
    <row r="19" spans="2:9">
      <c r="B19" s="23" t="s">
        <v>199</v>
      </c>
      <c r="C19" s="23"/>
      <c r="D19" s="23"/>
      <c r="E19" s="23"/>
      <c r="F19" s="23"/>
      <c r="G19" s="23"/>
      <c r="H19" s="23"/>
      <c r="I19" s="23"/>
    </row>
    <row r="20" spans="2:9">
      <c r="B20" s="23"/>
      <c r="C20" s="23"/>
      <c r="D20" s="23"/>
      <c r="E20" s="23"/>
      <c r="F20" s="23"/>
      <c r="G20" s="23"/>
      <c r="H20" s="23"/>
      <c r="I20" s="23"/>
    </row>
  </sheetData>
  <mergeCells count="2">
    <mergeCell ref="B19:I20"/>
    <mergeCell ref="B2:I3"/>
  </mergeCell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H17"/>
  <sheetViews>
    <sheetView showGridLines="0" workbookViewId="0">
      <selection activeCell="B2" sqref="B2:H3"/>
    </sheetView>
  </sheetViews>
  <sheetFormatPr defaultColWidth="9" defaultRowHeight="14.25" outlineLevelCol="7"/>
  <cols>
    <col min="1" max="1" width="2.625" customWidth="1"/>
    <col min="2" max="8" width="25" customWidth="1"/>
  </cols>
  <sheetData>
    <row r="2" spans="2:8">
      <c r="B2" s="14" t="s">
        <v>200</v>
      </c>
      <c r="C2" s="14"/>
      <c r="D2" s="14"/>
      <c r="E2" s="14"/>
      <c r="F2" s="14"/>
      <c r="G2" s="14"/>
      <c r="H2" s="14"/>
    </row>
    <row r="3" spans="2:8">
      <c r="B3" s="14"/>
      <c r="C3" s="14"/>
      <c r="D3" s="14"/>
      <c r="E3" s="14"/>
      <c r="F3" s="14"/>
      <c r="G3" s="14"/>
      <c r="H3" s="14"/>
    </row>
    <row r="5" ht="30" spans="2:8">
      <c r="B5" s="1" t="s">
        <v>201</v>
      </c>
      <c r="C5" s="4" t="s">
        <v>202</v>
      </c>
      <c r="D5" s="4" t="s">
        <v>203</v>
      </c>
      <c r="E5" s="4" t="s">
        <v>204</v>
      </c>
      <c r="F5" s="4" t="s">
        <v>205</v>
      </c>
      <c r="G5" s="4" t="s">
        <v>206</v>
      </c>
      <c r="H5" s="2" t="s">
        <v>207</v>
      </c>
    </row>
    <row r="6" ht="28.5" spans="2:8">
      <c r="B6" s="15" t="s">
        <v>27</v>
      </c>
      <c r="C6" s="8" t="s">
        <v>208</v>
      </c>
      <c r="D6" s="8" t="s">
        <v>209</v>
      </c>
      <c r="E6" s="8" t="s">
        <v>210</v>
      </c>
      <c r="F6" s="16" t="s">
        <v>56</v>
      </c>
      <c r="G6" s="8" t="s">
        <v>211</v>
      </c>
      <c r="H6" s="6" t="s">
        <v>212</v>
      </c>
    </row>
    <row r="7" ht="42.75" spans="2:8">
      <c r="B7" s="15" t="s">
        <v>213</v>
      </c>
      <c r="C7" s="8" t="s">
        <v>214</v>
      </c>
      <c r="D7" s="8" t="s">
        <v>215</v>
      </c>
      <c r="E7" s="8" t="s">
        <v>216</v>
      </c>
      <c r="F7" s="16" t="s">
        <v>56</v>
      </c>
      <c r="G7" s="8" t="s">
        <v>217</v>
      </c>
      <c r="H7" s="6" t="s">
        <v>218</v>
      </c>
    </row>
    <row r="8" ht="28.5" spans="2:8">
      <c r="B8" s="15" t="s">
        <v>219</v>
      </c>
      <c r="C8" s="8" t="s">
        <v>220</v>
      </c>
      <c r="D8" s="8" t="s">
        <v>221</v>
      </c>
      <c r="E8" s="8" t="s">
        <v>222</v>
      </c>
      <c r="F8" s="16" t="s">
        <v>56</v>
      </c>
      <c r="G8" s="8" t="s">
        <v>223</v>
      </c>
      <c r="H8" s="6" t="s">
        <v>224</v>
      </c>
    </row>
    <row r="9" ht="28.5" spans="2:8">
      <c r="B9" s="15" t="s">
        <v>225</v>
      </c>
      <c r="C9" s="8" t="s">
        <v>226</v>
      </c>
      <c r="D9" s="8" t="s">
        <v>227</v>
      </c>
      <c r="E9" s="8" t="s">
        <v>228</v>
      </c>
      <c r="F9" s="16" t="s">
        <v>56</v>
      </c>
      <c r="G9" s="8" t="s">
        <v>229</v>
      </c>
      <c r="H9" s="6" t="s">
        <v>230</v>
      </c>
    </row>
    <row r="10" ht="42.75" spans="2:8">
      <c r="B10" s="15" t="s">
        <v>231</v>
      </c>
      <c r="C10" s="8" t="s">
        <v>232</v>
      </c>
      <c r="D10" s="8" t="s">
        <v>233</v>
      </c>
      <c r="E10" s="8" t="s">
        <v>234</v>
      </c>
      <c r="F10" s="16" t="s">
        <v>56</v>
      </c>
      <c r="G10" s="8" t="s">
        <v>235</v>
      </c>
      <c r="H10" s="6" t="s">
        <v>236</v>
      </c>
    </row>
    <row r="11" ht="42.75" spans="2:8">
      <c r="B11" s="15" t="s">
        <v>237</v>
      </c>
      <c r="C11" s="8" t="s">
        <v>238</v>
      </c>
      <c r="D11" s="8" t="s">
        <v>239</v>
      </c>
      <c r="E11" s="8" t="s">
        <v>240</v>
      </c>
      <c r="F11" s="16" t="s">
        <v>56</v>
      </c>
      <c r="G11" s="8" t="s">
        <v>241</v>
      </c>
      <c r="H11" s="6" t="s">
        <v>242</v>
      </c>
    </row>
    <row r="12" ht="42.75" spans="2:8">
      <c r="B12" s="15" t="s">
        <v>243</v>
      </c>
      <c r="C12" s="8" t="s">
        <v>244</v>
      </c>
      <c r="D12" s="8" t="s">
        <v>245</v>
      </c>
      <c r="E12" s="8" t="s">
        <v>246</v>
      </c>
      <c r="F12" s="16" t="s">
        <v>56</v>
      </c>
      <c r="G12" s="8" t="s">
        <v>247</v>
      </c>
      <c r="H12" s="6" t="s">
        <v>248</v>
      </c>
    </row>
    <row r="13" ht="28.5" spans="2:8">
      <c r="B13" s="15" t="s">
        <v>249</v>
      </c>
      <c r="C13" s="8" t="s">
        <v>250</v>
      </c>
      <c r="D13" s="8" t="s">
        <v>251</v>
      </c>
      <c r="E13" s="8" t="s">
        <v>252</v>
      </c>
      <c r="F13" s="16" t="s">
        <v>253</v>
      </c>
      <c r="G13" s="8" t="s">
        <v>185</v>
      </c>
      <c r="H13" s="6" t="s">
        <v>254</v>
      </c>
    </row>
    <row r="14" ht="28.5" spans="2:8">
      <c r="B14" s="15" t="s">
        <v>255</v>
      </c>
      <c r="C14" s="8" t="s">
        <v>250</v>
      </c>
      <c r="D14" s="8" t="s">
        <v>251</v>
      </c>
      <c r="E14" s="8" t="s">
        <v>256</v>
      </c>
      <c r="F14" s="16" t="s">
        <v>253</v>
      </c>
      <c r="G14" s="8" t="s">
        <v>185</v>
      </c>
      <c r="H14" s="6" t="s">
        <v>257</v>
      </c>
    </row>
    <row r="15" ht="28.5" spans="2:8">
      <c r="B15" s="15" t="s">
        <v>258</v>
      </c>
      <c r="C15" s="8" t="s">
        <v>259</v>
      </c>
      <c r="D15" s="8" t="s">
        <v>260</v>
      </c>
      <c r="E15" s="8" t="s">
        <v>261</v>
      </c>
      <c r="F15" s="16" t="s">
        <v>253</v>
      </c>
      <c r="G15" s="8" t="s">
        <v>262</v>
      </c>
      <c r="H15" s="6" t="s">
        <v>263</v>
      </c>
    </row>
    <row r="16" ht="28.5" spans="2:8">
      <c r="B16" s="15" t="s">
        <v>264</v>
      </c>
      <c r="C16" s="8" t="s">
        <v>265</v>
      </c>
      <c r="D16" s="8" t="s">
        <v>266</v>
      </c>
      <c r="E16" s="8" t="s">
        <v>267</v>
      </c>
      <c r="F16" s="16" t="s">
        <v>253</v>
      </c>
      <c r="G16" s="8" t="s">
        <v>268</v>
      </c>
      <c r="H16" s="6" t="s">
        <v>269</v>
      </c>
    </row>
    <row r="17" ht="29.25" spans="2:8">
      <c r="B17" s="17" t="s">
        <v>270</v>
      </c>
      <c r="C17" s="11" t="s">
        <v>271</v>
      </c>
      <c r="D17" s="11" t="s">
        <v>272</v>
      </c>
      <c r="E17" s="11" t="s">
        <v>273</v>
      </c>
      <c r="F17" s="18" t="s">
        <v>274</v>
      </c>
      <c r="G17" s="11" t="s">
        <v>275</v>
      </c>
      <c r="H17" s="10" t="s">
        <v>276</v>
      </c>
    </row>
  </sheetData>
  <mergeCells count="1">
    <mergeCell ref="B2:H3"/>
  </mergeCells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M14"/>
  <sheetViews>
    <sheetView showGridLines="0" workbookViewId="0">
      <selection activeCell="B2" sqref="B2"/>
    </sheetView>
  </sheetViews>
  <sheetFormatPr defaultColWidth="9" defaultRowHeight="14.25"/>
  <cols>
    <col min="1" max="1" width="3" customWidth="1"/>
    <col min="2" max="2" width="12" customWidth="1"/>
    <col min="3" max="3" width="42" customWidth="1"/>
    <col min="4" max="4" width="2.75" customWidth="1"/>
    <col min="6" max="6" width="2.75" customWidth="1"/>
    <col min="7" max="7" width="10" customWidth="1"/>
    <col min="8" max="8" width="20" customWidth="1"/>
    <col min="9" max="9" width="28" customWidth="1"/>
    <col min="10" max="11" width="38" customWidth="1"/>
    <col min="12" max="12" width="12" customWidth="1"/>
    <col min="13" max="13" width="40" customWidth="1"/>
  </cols>
  <sheetData>
    <row r="2" ht="15" spans="2:13">
      <c r="B2" s="1" t="s">
        <v>175</v>
      </c>
      <c r="C2" s="2" t="s">
        <v>277</v>
      </c>
      <c r="E2" s="3" t="s">
        <v>278</v>
      </c>
      <c r="G2" s="1" t="s">
        <v>279</v>
      </c>
      <c r="H2" s="4" t="s">
        <v>67</v>
      </c>
      <c r="I2" s="4" t="s">
        <v>66</v>
      </c>
      <c r="J2" s="4" t="s">
        <v>280</v>
      </c>
      <c r="K2" s="4" t="s">
        <v>69</v>
      </c>
      <c r="L2" s="4" t="s">
        <v>70</v>
      </c>
      <c r="M2" s="2" t="s">
        <v>281</v>
      </c>
    </row>
    <row r="3" ht="28.5" spans="2:13">
      <c r="B3" s="5">
        <v>4</v>
      </c>
      <c r="C3" s="6" t="s">
        <v>282</v>
      </c>
      <c r="E3" s="7" t="s">
        <v>56</v>
      </c>
      <c r="G3" s="5" t="s">
        <v>79</v>
      </c>
      <c r="H3" s="8" t="s">
        <v>80</v>
      </c>
      <c r="I3" s="8" t="s">
        <v>283</v>
      </c>
      <c r="J3" s="8" t="s">
        <v>284</v>
      </c>
      <c r="K3" s="8" t="s">
        <v>82</v>
      </c>
      <c r="L3" s="12">
        <v>0.125</v>
      </c>
      <c r="M3" s="6" t="s">
        <v>83</v>
      </c>
    </row>
    <row r="4" ht="42.75" spans="2:13">
      <c r="B4" s="5">
        <v>3</v>
      </c>
      <c r="C4" s="6" t="s">
        <v>285</v>
      </c>
      <c r="E4" s="7" t="s">
        <v>35</v>
      </c>
      <c r="G4" s="5" t="s">
        <v>85</v>
      </c>
      <c r="H4" s="8" t="s">
        <v>80</v>
      </c>
      <c r="I4" s="8" t="s">
        <v>286</v>
      </c>
      <c r="J4" s="8" t="s">
        <v>287</v>
      </c>
      <c r="K4" s="8" t="s">
        <v>87</v>
      </c>
      <c r="L4" s="12">
        <v>0.125</v>
      </c>
      <c r="M4" s="6" t="s">
        <v>88</v>
      </c>
    </row>
    <row r="5" ht="28.5" spans="2:13">
      <c r="B5" s="5">
        <v>2</v>
      </c>
      <c r="C5" s="6" t="s">
        <v>288</v>
      </c>
      <c r="G5" s="5" t="s">
        <v>90</v>
      </c>
      <c r="H5" s="8" t="s">
        <v>91</v>
      </c>
      <c r="I5" s="8" t="s">
        <v>289</v>
      </c>
      <c r="J5" s="8" t="s">
        <v>290</v>
      </c>
      <c r="K5" s="8" t="s">
        <v>93</v>
      </c>
      <c r="L5" s="12">
        <v>0.075</v>
      </c>
      <c r="M5" s="6" t="s">
        <v>94</v>
      </c>
    </row>
    <row r="6" ht="42.75" spans="2:13">
      <c r="B6" s="5">
        <v>1</v>
      </c>
      <c r="C6" s="6" t="s">
        <v>291</v>
      </c>
      <c r="G6" s="5" t="s">
        <v>95</v>
      </c>
      <c r="H6" s="8" t="s">
        <v>91</v>
      </c>
      <c r="I6" s="8" t="s">
        <v>292</v>
      </c>
      <c r="J6" s="8" t="s">
        <v>293</v>
      </c>
      <c r="K6" s="8" t="s">
        <v>97</v>
      </c>
      <c r="L6" s="12">
        <v>0.075</v>
      </c>
      <c r="M6" s="6" t="s">
        <v>98</v>
      </c>
    </row>
    <row r="7" ht="42.75" spans="2:13">
      <c r="B7" s="5">
        <v>0</v>
      </c>
      <c r="C7" s="6" t="s">
        <v>294</v>
      </c>
      <c r="G7" s="5" t="s">
        <v>99</v>
      </c>
      <c r="H7" s="8" t="s">
        <v>100</v>
      </c>
      <c r="I7" s="8" t="s">
        <v>295</v>
      </c>
      <c r="J7" s="8" t="s">
        <v>296</v>
      </c>
      <c r="K7" s="8" t="s">
        <v>102</v>
      </c>
      <c r="L7" s="12">
        <v>0.1</v>
      </c>
      <c r="M7" s="6" t="s">
        <v>103</v>
      </c>
    </row>
    <row r="8" ht="42.75" spans="2:13">
      <c r="B8" s="9" t="s">
        <v>297</v>
      </c>
      <c r="C8" s="10" t="s">
        <v>298</v>
      </c>
      <c r="G8" s="5" t="s">
        <v>104</v>
      </c>
      <c r="H8" s="8" t="s">
        <v>100</v>
      </c>
      <c r="I8" s="8" t="s">
        <v>299</v>
      </c>
      <c r="J8" s="8" t="s">
        <v>300</v>
      </c>
      <c r="K8" s="8" t="s">
        <v>106</v>
      </c>
      <c r="L8" s="12">
        <v>0.1</v>
      </c>
      <c r="M8" s="6" t="s">
        <v>107</v>
      </c>
    </row>
    <row r="9" ht="42.75" spans="7:13">
      <c r="G9" s="5" t="s">
        <v>108</v>
      </c>
      <c r="H9" s="8" t="s">
        <v>109</v>
      </c>
      <c r="I9" s="8" t="s">
        <v>301</v>
      </c>
      <c r="J9" s="8" t="s">
        <v>302</v>
      </c>
      <c r="K9" s="8" t="s">
        <v>111</v>
      </c>
      <c r="L9" s="12">
        <v>0.05</v>
      </c>
      <c r="M9" s="6" t="s">
        <v>112</v>
      </c>
    </row>
    <row r="10" ht="42.75" spans="7:13">
      <c r="G10" s="5" t="s">
        <v>113</v>
      </c>
      <c r="H10" s="8" t="s">
        <v>109</v>
      </c>
      <c r="I10" s="8" t="s">
        <v>303</v>
      </c>
      <c r="J10" s="8" t="s">
        <v>304</v>
      </c>
      <c r="K10" s="8" t="s">
        <v>115</v>
      </c>
      <c r="L10" s="12">
        <v>0.05</v>
      </c>
      <c r="M10" s="6" t="s">
        <v>116</v>
      </c>
    </row>
    <row r="11" ht="28.5" spans="7:13">
      <c r="G11" s="5" t="s">
        <v>117</v>
      </c>
      <c r="H11" s="8" t="s">
        <v>118</v>
      </c>
      <c r="I11" s="8" t="s">
        <v>305</v>
      </c>
      <c r="J11" s="8" t="s">
        <v>306</v>
      </c>
      <c r="K11" s="8" t="s">
        <v>120</v>
      </c>
      <c r="L11" s="12">
        <v>0.075</v>
      </c>
      <c r="M11" s="6" t="s">
        <v>121</v>
      </c>
    </row>
    <row r="12" ht="28.5" spans="7:13">
      <c r="G12" s="5" t="s">
        <v>122</v>
      </c>
      <c r="H12" s="8" t="s">
        <v>118</v>
      </c>
      <c r="I12" s="8" t="s">
        <v>307</v>
      </c>
      <c r="J12" s="8" t="s">
        <v>308</v>
      </c>
      <c r="K12" s="8" t="s">
        <v>124</v>
      </c>
      <c r="L12" s="12">
        <v>0.075</v>
      </c>
      <c r="M12" s="6" t="s">
        <v>125</v>
      </c>
    </row>
    <row r="13" ht="42.75" spans="7:13">
      <c r="G13" s="5" t="s">
        <v>126</v>
      </c>
      <c r="H13" s="8" t="s">
        <v>127</v>
      </c>
      <c r="I13" s="8" t="s">
        <v>309</v>
      </c>
      <c r="J13" s="8" t="s">
        <v>310</v>
      </c>
      <c r="K13" s="8" t="s">
        <v>129</v>
      </c>
      <c r="L13" s="12">
        <v>0.075</v>
      </c>
      <c r="M13" s="6" t="s">
        <v>130</v>
      </c>
    </row>
    <row r="14" ht="43.5" spans="7:13">
      <c r="G14" s="9" t="s">
        <v>131</v>
      </c>
      <c r="H14" s="11" t="s">
        <v>127</v>
      </c>
      <c r="I14" s="11" t="s">
        <v>311</v>
      </c>
      <c r="J14" s="11" t="s">
        <v>312</v>
      </c>
      <c r="K14" s="11" t="s">
        <v>133</v>
      </c>
      <c r="L14" s="13">
        <v>0.075</v>
      </c>
      <c r="M14" s="10" t="s">
        <v>134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Sheets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Start Here</vt:lpstr>
      <vt:lpstr>Health Check</vt:lpstr>
      <vt:lpstr>Results</vt:lpstr>
      <vt:lpstr>Missing Info</vt:lpstr>
      <vt:lpstr>Priority Actions</vt:lpstr>
      <vt:lpstr>Example</vt:lpstr>
      <vt:lpstr>Automated Mapping</vt:lpstr>
      <vt:lpstr>Reference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sadio</cp:lastModifiedBy>
  <dcterms:created xsi:type="dcterms:W3CDTF">2026-09-07T14:30:34Z</dcterms:created>
  <dcterms:modified xsi:type="dcterms:W3CDTF">2026-09-07T15:41:05Z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E1D0EF3C38B3459994EB30FC2731243E_12</vt:lpwstr>
  </property>
  <property fmtid="{D5CDD505-2E9C-101B-9397-08002B2CF9AE}" pid="3" name="KSOProductBuildVer">
    <vt:lpwstr>2057-12.2.0.23206</vt:lpwstr>
  </property>
</Properties>
</file>